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957f3d2a9594670/Plantillas excel/Plantillas Cesar/"/>
    </mc:Choice>
  </mc:AlternateContent>
  <xr:revisionPtr revIDLastSave="0" documentId="8_{89009542-71CA-4B74-9CE5-A32B4C551EEE}" xr6:coauthVersionLast="45" xr6:coauthVersionMax="45" xr10:uidLastSave="{00000000-0000-0000-0000-000000000000}"/>
  <bookViews>
    <workbookView xWindow="-108" yWindow="-108" windowWidth="23256" windowHeight="12576" xr2:uid="{63DC23B2-09C0-4600-8436-EF349FAA63D3}"/>
  </bookViews>
  <sheets>
    <sheet name="1 Estimación Tesorería" sheetId="1" r:id="rId1"/>
    <sheet name="2 Tesorería Real del Mes" sheetId="3" r:id="rId2"/>
  </sheets>
  <definedNames>
    <definedName name="_xlnm._FilterDatabase" localSheetId="0" hidden="1">'1 Estimación Tesorería'!$B$108:$P$111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3" l="1"/>
  <c r="P47" i="1"/>
  <c r="P48" i="1"/>
  <c r="P49" i="1"/>
  <c r="P79" i="1"/>
  <c r="P80" i="1"/>
  <c r="P81" i="1"/>
  <c r="P82" i="1"/>
  <c r="P83" i="1"/>
  <c r="P84" i="1"/>
  <c r="P85" i="1"/>
  <c r="P86" i="1"/>
  <c r="P11" i="1"/>
  <c r="P12" i="1"/>
  <c r="P13" i="1"/>
  <c r="P14" i="1"/>
  <c r="P15" i="1"/>
  <c r="P16" i="1"/>
  <c r="P17" i="1"/>
  <c r="K32" i="3" l="1"/>
  <c r="M32" i="3" s="1"/>
  <c r="C3" i="3"/>
  <c r="I81" i="3"/>
  <c r="I82" i="3"/>
  <c r="I83" i="3"/>
  <c r="I84" i="3"/>
  <c r="I85" i="3"/>
  <c r="I86" i="3"/>
  <c r="I47" i="3"/>
  <c r="I48" i="3"/>
  <c r="I49" i="3"/>
  <c r="I16" i="3"/>
  <c r="I17" i="3"/>
  <c r="H127" i="3"/>
  <c r="G127" i="3"/>
  <c r="F127" i="3"/>
  <c r="E127" i="3"/>
  <c r="D127" i="3"/>
  <c r="H102" i="3"/>
  <c r="G102" i="3"/>
  <c r="F102" i="3"/>
  <c r="E102" i="3"/>
  <c r="D102" i="3"/>
  <c r="I100" i="3"/>
  <c r="I99" i="3"/>
  <c r="I98" i="3"/>
  <c r="I97" i="3"/>
  <c r="I96" i="3"/>
  <c r="I95" i="3"/>
  <c r="I94" i="3"/>
  <c r="I93" i="3"/>
  <c r="I92" i="3"/>
  <c r="I91" i="3"/>
  <c r="I90" i="3"/>
  <c r="H88" i="3"/>
  <c r="G88" i="3"/>
  <c r="F88" i="3"/>
  <c r="E88" i="3"/>
  <c r="D88" i="3"/>
  <c r="I80" i="3"/>
  <c r="I79" i="3"/>
  <c r="I78" i="3"/>
  <c r="H76" i="3"/>
  <c r="G76" i="3"/>
  <c r="F76" i="3"/>
  <c r="E76" i="3"/>
  <c r="D76" i="3"/>
  <c r="I74" i="3"/>
  <c r="I73" i="3"/>
  <c r="I72" i="3"/>
  <c r="I71" i="3"/>
  <c r="I70" i="3"/>
  <c r="I69" i="3"/>
  <c r="I68" i="3"/>
  <c r="I67" i="3"/>
  <c r="I66" i="3"/>
  <c r="I65" i="3"/>
  <c r="I64" i="3"/>
  <c r="H62" i="3"/>
  <c r="G62" i="3"/>
  <c r="F62" i="3"/>
  <c r="E62" i="3"/>
  <c r="E104" i="3" s="1"/>
  <c r="D62" i="3"/>
  <c r="I60" i="3"/>
  <c r="I59" i="3"/>
  <c r="I58" i="3"/>
  <c r="I57" i="3"/>
  <c r="I56" i="3"/>
  <c r="I55" i="3"/>
  <c r="H51" i="3"/>
  <c r="G51" i="3"/>
  <c r="F51" i="3"/>
  <c r="E51" i="3"/>
  <c r="D51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A21" i="3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5" i="3" s="1"/>
  <c r="A56" i="3" s="1"/>
  <c r="A57" i="3" s="1"/>
  <c r="A58" i="3" s="1"/>
  <c r="A59" i="3" s="1"/>
  <c r="A60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8" i="3" s="1"/>
  <c r="A79" i="3" s="1"/>
  <c r="A80" i="3" s="1"/>
  <c r="A81" i="3" s="1"/>
  <c r="A82" i="3" s="1"/>
  <c r="A83" i="3" s="1"/>
  <c r="A84" i="3" s="1"/>
  <c r="A85" i="3" s="1"/>
  <c r="A86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H19" i="3"/>
  <c r="G19" i="3"/>
  <c r="F19" i="3"/>
  <c r="F53" i="3" s="1"/>
  <c r="E19" i="3"/>
  <c r="D19" i="3"/>
  <c r="I15" i="3"/>
  <c r="I14" i="3"/>
  <c r="I13" i="3"/>
  <c r="I12" i="3"/>
  <c r="I11" i="3"/>
  <c r="I10" i="3"/>
  <c r="I9" i="3"/>
  <c r="I7" i="3"/>
  <c r="H111" i="3"/>
  <c r="G111" i="3"/>
  <c r="F111" i="3"/>
  <c r="E111" i="3"/>
  <c r="D111" i="3"/>
  <c r="O102" i="1"/>
  <c r="N102" i="1"/>
  <c r="M102" i="1"/>
  <c r="L102" i="1"/>
  <c r="K102" i="1"/>
  <c r="J102" i="1"/>
  <c r="I102" i="1"/>
  <c r="H102" i="1"/>
  <c r="G102" i="1"/>
  <c r="F102" i="1"/>
  <c r="E102" i="1"/>
  <c r="D102" i="1"/>
  <c r="P100" i="1"/>
  <c r="P99" i="1"/>
  <c r="P98" i="1"/>
  <c r="P97" i="1"/>
  <c r="P96" i="1"/>
  <c r="P95" i="1"/>
  <c r="P94" i="1"/>
  <c r="P93" i="1"/>
  <c r="P92" i="1"/>
  <c r="P91" i="1"/>
  <c r="P90" i="1"/>
  <c r="O88" i="1"/>
  <c r="N88" i="1"/>
  <c r="M88" i="1"/>
  <c r="L88" i="1"/>
  <c r="K88" i="1"/>
  <c r="J88" i="1"/>
  <c r="I88" i="1"/>
  <c r="H88" i="1"/>
  <c r="G88" i="1"/>
  <c r="F88" i="1"/>
  <c r="E88" i="1"/>
  <c r="D88" i="1"/>
  <c r="P78" i="1"/>
  <c r="P6" i="1"/>
  <c r="O6" i="1"/>
  <c r="N6" i="1"/>
  <c r="M6" i="1"/>
  <c r="L6" i="1"/>
  <c r="K6" i="1"/>
  <c r="J6" i="1"/>
  <c r="I6" i="1"/>
  <c r="H6" i="1"/>
  <c r="G6" i="1"/>
  <c r="F6" i="1"/>
  <c r="E6" i="1"/>
  <c r="D6" i="1"/>
  <c r="K93" i="3" s="1"/>
  <c r="O76" i="1"/>
  <c r="N76" i="1"/>
  <c r="M76" i="1"/>
  <c r="L76" i="1"/>
  <c r="K76" i="1"/>
  <c r="J76" i="1"/>
  <c r="I76" i="1"/>
  <c r="H76" i="1"/>
  <c r="G76" i="1"/>
  <c r="F76" i="1"/>
  <c r="E76" i="1"/>
  <c r="D76" i="1"/>
  <c r="P74" i="1"/>
  <c r="P73" i="1"/>
  <c r="P72" i="1"/>
  <c r="P71" i="1"/>
  <c r="P70" i="1"/>
  <c r="P69" i="1"/>
  <c r="P68" i="1"/>
  <c r="P67" i="1"/>
  <c r="P66" i="1"/>
  <c r="P65" i="1"/>
  <c r="P64" i="1"/>
  <c r="O62" i="1"/>
  <c r="N62" i="1"/>
  <c r="M62" i="1"/>
  <c r="L62" i="1"/>
  <c r="L104" i="1" s="1"/>
  <c r="K62" i="1"/>
  <c r="J62" i="1"/>
  <c r="I62" i="1"/>
  <c r="H62" i="1"/>
  <c r="G62" i="1"/>
  <c r="F62" i="1"/>
  <c r="E62" i="1"/>
  <c r="D62" i="1"/>
  <c r="P60" i="1"/>
  <c r="P59" i="1"/>
  <c r="P58" i="1"/>
  <c r="P57" i="1"/>
  <c r="P56" i="1"/>
  <c r="P55" i="1"/>
  <c r="O51" i="1"/>
  <c r="N51" i="1"/>
  <c r="M51" i="1"/>
  <c r="L51" i="1"/>
  <c r="K51" i="1"/>
  <c r="J51" i="1"/>
  <c r="I51" i="1"/>
  <c r="H51" i="1"/>
  <c r="G51" i="1"/>
  <c r="F51" i="1"/>
  <c r="E51" i="1"/>
  <c r="D51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5" i="1" s="1"/>
  <c r="A56" i="1" s="1"/>
  <c r="A57" i="1" s="1"/>
  <c r="A58" i="1" s="1"/>
  <c r="A59" i="1" s="1"/>
  <c r="A60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8" i="1" s="1"/>
  <c r="P10" i="1"/>
  <c r="P7" i="1"/>
  <c r="K24" i="3" l="1"/>
  <c r="M24" i="3" s="1"/>
  <c r="K35" i="3"/>
  <c r="M35" i="3" s="1"/>
  <c r="K40" i="3"/>
  <c r="M40" i="3" s="1"/>
  <c r="K48" i="3"/>
  <c r="K64" i="3"/>
  <c r="M64" i="3" s="1"/>
  <c r="K72" i="3"/>
  <c r="M72" i="3" s="1"/>
  <c r="K13" i="3"/>
  <c r="M13" i="3" s="1"/>
  <c r="K94" i="3"/>
  <c r="M94" i="3" s="1"/>
  <c r="I6" i="3"/>
  <c r="K14" i="3"/>
  <c r="M14" i="3" s="1"/>
  <c r="K25" i="3"/>
  <c r="M25" i="3" s="1"/>
  <c r="K33" i="3"/>
  <c r="K41" i="3"/>
  <c r="K49" i="3"/>
  <c r="K65" i="3"/>
  <c r="M65" i="3" s="1"/>
  <c r="K73" i="3"/>
  <c r="M73" i="3" s="1"/>
  <c r="K84" i="3"/>
  <c r="M84" i="3" s="1"/>
  <c r="K95" i="3"/>
  <c r="M95" i="3" s="1"/>
  <c r="K83" i="3"/>
  <c r="K15" i="3"/>
  <c r="M15" i="3" s="1"/>
  <c r="K26" i="3"/>
  <c r="K34" i="3"/>
  <c r="K42" i="3"/>
  <c r="M42" i="3" s="1"/>
  <c r="K55" i="3"/>
  <c r="M55" i="3" s="1"/>
  <c r="K66" i="3"/>
  <c r="M66" i="3" s="1"/>
  <c r="K74" i="3"/>
  <c r="M74" i="3" s="1"/>
  <c r="K85" i="3"/>
  <c r="K96" i="3"/>
  <c r="K43" i="3"/>
  <c r="M43" i="3" s="1"/>
  <c r="K56" i="3"/>
  <c r="M56" i="3" s="1"/>
  <c r="K67" i="3"/>
  <c r="M67" i="3" s="1"/>
  <c r="K78" i="3"/>
  <c r="M78" i="3" s="1"/>
  <c r="K86" i="3"/>
  <c r="K97" i="3"/>
  <c r="K27" i="3"/>
  <c r="M27" i="3" s="1"/>
  <c r="K9" i="3"/>
  <c r="M9" i="3" s="1"/>
  <c r="K17" i="3"/>
  <c r="M17" i="3" s="1"/>
  <c r="K28" i="3"/>
  <c r="K36" i="3"/>
  <c r="M36" i="3" s="1"/>
  <c r="K44" i="3"/>
  <c r="K57" i="3"/>
  <c r="K68" i="3"/>
  <c r="M68" i="3" s="1"/>
  <c r="K79" i="3"/>
  <c r="K90" i="3"/>
  <c r="M90" i="3" s="1"/>
  <c r="K98" i="3"/>
  <c r="M98" i="3" s="1"/>
  <c r="K10" i="3"/>
  <c r="M10" i="3" s="1"/>
  <c r="K21" i="3"/>
  <c r="K29" i="3"/>
  <c r="M29" i="3" s="1"/>
  <c r="K37" i="3"/>
  <c r="K45" i="3"/>
  <c r="M45" i="3" s="1"/>
  <c r="K58" i="3"/>
  <c r="M58" i="3" s="1"/>
  <c r="K69" i="3"/>
  <c r="K80" i="3"/>
  <c r="K91" i="3"/>
  <c r="M91" i="3" s="1"/>
  <c r="K99" i="3"/>
  <c r="M99" i="3" s="1"/>
  <c r="K16" i="3"/>
  <c r="M16" i="3" s="1"/>
  <c r="K11" i="3"/>
  <c r="M11" i="3" s="1"/>
  <c r="K22" i="3"/>
  <c r="M22" i="3" s="1"/>
  <c r="K30" i="3"/>
  <c r="M30" i="3" s="1"/>
  <c r="K38" i="3"/>
  <c r="M38" i="3" s="1"/>
  <c r="K46" i="3"/>
  <c r="K59" i="3"/>
  <c r="M59" i="3" s="1"/>
  <c r="K70" i="3"/>
  <c r="M70" i="3" s="1"/>
  <c r="K81" i="3"/>
  <c r="M81" i="3" s="1"/>
  <c r="K92" i="3"/>
  <c r="M92" i="3" s="1"/>
  <c r="K100" i="3"/>
  <c r="K12" i="3"/>
  <c r="M12" i="3" s="1"/>
  <c r="K23" i="3"/>
  <c r="M23" i="3" s="1"/>
  <c r="K31" i="3"/>
  <c r="K39" i="3"/>
  <c r="M39" i="3" s="1"/>
  <c r="K47" i="3"/>
  <c r="M47" i="3" s="1"/>
  <c r="K60" i="3"/>
  <c r="M60" i="3" s="1"/>
  <c r="K71" i="3"/>
  <c r="M71" i="3" s="1"/>
  <c r="K82" i="3"/>
  <c r="M82" i="3" s="1"/>
  <c r="G104" i="1"/>
  <c r="O104" i="1"/>
  <c r="K104" i="1"/>
  <c r="M96" i="3"/>
  <c r="M97" i="3"/>
  <c r="M100" i="3"/>
  <c r="M93" i="3"/>
  <c r="M83" i="3"/>
  <c r="M85" i="3"/>
  <c r="M86" i="3"/>
  <c r="M79" i="3"/>
  <c r="M80" i="3"/>
  <c r="I76" i="3"/>
  <c r="M69" i="3"/>
  <c r="D104" i="3"/>
  <c r="M33" i="3"/>
  <c r="M41" i="3"/>
  <c r="M49" i="3"/>
  <c r="M48" i="3"/>
  <c r="M26" i="3"/>
  <c r="M34" i="3"/>
  <c r="M28" i="3"/>
  <c r="M44" i="3"/>
  <c r="M37" i="3"/>
  <c r="M46" i="3"/>
  <c r="M31" i="3"/>
  <c r="D104" i="1"/>
  <c r="M57" i="3"/>
  <c r="I88" i="3"/>
  <c r="G53" i="3"/>
  <c r="H53" i="3"/>
  <c r="I62" i="3"/>
  <c r="F104" i="3"/>
  <c r="F106" i="3" s="1"/>
  <c r="I102" i="3"/>
  <c r="D53" i="3"/>
  <c r="I51" i="3"/>
  <c r="I53" i="3" s="1"/>
  <c r="G104" i="3"/>
  <c r="I19" i="3"/>
  <c r="E53" i="3"/>
  <c r="H104" i="3"/>
  <c r="E106" i="3"/>
  <c r="D106" i="3"/>
  <c r="H104" i="1"/>
  <c r="E104" i="1"/>
  <c r="M104" i="1"/>
  <c r="F104" i="1"/>
  <c r="N104" i="1"/>
  <c r="I104" i="1"/>
  <c r="J104" i="1"/>
  <c r="P102" i="1"/>
  <c r="A79" i="1"/>
  <c r="A80" i="1" s="1"/>
  <c r="A81" i="1" s="1"/>
  <c r="A82" i="1" s="1"/>
  <c r="P88" i="1"/>
  <c r="P76" i="1"/>
  <c r="P62" i="1"/>
  <c r="P51" i="1"/>
  <c r="M19" i="1"/>
  <c r="M53" i="1" s="1"/>
  <c r="H19" i="1"/>
  <c r="H53" i="1" s="1"/>
  <c r="J19" i="1"/>
  <c r="J53" i="1" s="1"/>
  <c r="K19" i="1"/>
  <c r="K53" i="1" s="1"/>
  <c r="K106" i="1" s="1"/>
  <c r="I19" i="1"/>
  <c r="I53" i="1" s="1"/>
  <c r="D19" i="1"/>
  <c r="D53" i="1" s="1"/>
  <c r="P9" i="1"/>
  <c r="P19" i="1" s="1"/>
  <c r="L19" i="1"/>
  <c r="L53" i="1" s="1"/>
  <c r="L106" i="1" s="1"/>
  <c r="E19" i="1"/>
  <c r="E53" i="1" s="1"/>
  <c r="F19" i="1"/>
  <c r="F53" i="1" s="1"/>
  <c r="N19" i="1"/>
  <c r="N53" i="1" s="1"/>
  <c r="G19" i="1"/>
  <c r="G53" i="1" s="1"/>
  <c r="G106" i="1" s="1"/>
  <c r="O19" i="1"/>
  <c r="O53" i="1" s="1"/>
  <c r="O106" i="1" s="1"/>
  <c r="K51" i="3" l="1"/>
  <c r="K88" i="3"/>
  <c r="M19" i="3"/>
  <c r="M21" i="3"/>
  <c r="K102" i="3"/>
  <c r="K62" i="3"/>
  <c r="K19" i="3"/>
  <c r="K76" i="3"/>
  <c r="D106" i="1"/>
  <c r="D108" i="1" s="1"/>
  <c r="M106" i="1"/>
  <c r="F106" i="1"/>
  <c r="N106" i="1"/>
  <c r="M62" i="3"/>
  <c r="M76" i="3"/>
  <c r="M88" i="3"/>
  <c r="M51" i="3"/>
  <c r="M53" i="3" s="1"/>
  <c r="J106" i="1"/>
  <c r="M102" i="3"/>
  <c r="H106" i="3"/>
  <c r="I106" i="3" s="1"/>
  <c r="I108" i="3" s="1"/>
  <c r="G106" i="3"/>
  <c r="E106" i="1"/>
  <c r="I104" i="3"/>
  <c r="D108" i="3"/>
  <c r="I106" i="1"/>
  <c r="P104" i="1"/>
  <c r="A83" i="1"/>
  <c r="A84" i="1" s="1"/>
  <c r="A85" i="1" s="1"/>
  <c r="A86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H106" i="1"/>
  <c r="P53" i="1"/>
  <c r="K104" i="3" l="1"/>
  <c r="K53" i="3"/>
  <c r="M104" i="3"/>
  <c r="K106" i="3"/>
  <c r="M106" i="3" s="1"/>
  <c r="D128" i="3"/>
  <c r="E7" i="3"/>
  <c r="E108" i="3" s="1"/>
  <c r="P106" i="1"/>
  <c r="P108" i="1" s="1"/>
  <c r="E7" i="1"/>
  <c r="E108" i="1" s="1"/>
  <c r="E128" i="3" l="1"/>
  <c r="F7" i="3"/>
  <c r="F108" i="3" s="1"/>
  <c r="F7" i="1"/>
  <c r="F108" i="1" s="1"/>
  <c r="G7" i="3" l="1"/>
  <c r="G108" i="3" s="1"/>
  <c r="F128" i="3"/>
  <c r="G7" i="1"/>
  <c r="G108" i="1" s="1"/>
  <c r="H7" i="3" l="1"/>
  <c r="H108" i="3" s="1"/>
  <c r="G128" i="3"/>
  <c r="H7" i="1"/>
  <c r="H108" i="1" s="1"/>
  <c r="H128" i="3" l="1"/>
  <c r="I7" i="1"/>
  <c r="I108" i="1" s="1"/>
  <c r="J7" i="1" l="1"/>
  <c r="J108" i="1" s="1"/>
  <c r="K7" i="1" l="1"/>
  <c r="K108" i="1" s="1"/>
  <c r="L7" i="1" l="1"/>
  <c r="L108" i="1" s="1"/>
  <c r="M7" i="1" l="1"/>
  <c r="M108" i="1" s="1"/>
  <c r="N7" i="1" l="1"/>
  <c r="N108" i="1" s="1"/>
  <c r="O7" i="1" l="1"/>
  <c r="O108" i="1" l="1"/>
  <c r="K7" i="3"/>
  <c r="M7" i="3" l="1"/>
  <c r="M108" i="3" s="1"/>
  <c r="K108" i="3"/>
</calcChain>
</file>

<file path=xl/sharedStrings.xml><?xml version="1.0" encoding="utf-8"?>
<sst xmlns="http://schemas.openxmlformats.org/spreadsheetml/2006/main" count="214" uniqueCount="88">
  <si>
    <t>Datos en Euros</t>
  </si>
  <si>
    <t xml:space="preserve">Saldo inicial del mes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</si>
  <si>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</si>
  <si>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</si>
  <si>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</si>
  <si>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</si>
  <si>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</si>
  <si>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</si>
  <si>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</si>
  <si>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</si>
  <si>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</si>
  <si>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</si>
  <si>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</si>
  <si>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Cobros de ingresos financieros </t>
  </si>
  <si>
    <t>Otros cobros</t>
  </si>
  <si>
    <t xml:space="preserve">Total cobros por ingresos </t>
  </si>
  <si>
    <t>Pagos por Gastos de Alquiler</t>
  </si>
  <si>
    <t>Pagos por Gastos de Limpieza Mantenimiento y Conservación</t>
  </si>
  <si>
    <t>Pagos por viajes alojamiento y locomoción</t>
  </si>
  <si>
    <t>Pagos por Primas de Seguro</t>
  </si>
  <si>
    <t>Pagos por Servicios Bancarios</t>
  </si>
  <si>
    <t>Pagos por Comunicaciones y Telefonía</t>
  </si>
  <si>
    <t>Pagos por Material de Oficina</t>
  </si>
  <si>
    <t>Pagos por otros servicios externos.</t>
  </si>
  <si>
    <t>Pagos por tasas, tributos y licencias</t>
  </si>
  <si>
    <t xml:space="preserve">Pagos por Gastos de Personal </t>
  </si>
  <si>
    <t>Pagos por Indemnizaciones</t>
  </si>
  <si>
    <t>Pagos por Seguros Sociales</t>
  </si>
  <si>
    <t xml:space="preserve">Pagos por Intereses Financieros </t>
  </si>
  <si>
    <t>Pagos por IRPF</t>
  </si>
  <si>
    <t>Pagos por impuesto de sociedades</t>
  </si>
  <si>
    <t xml:space="preserve">Total pagos por compras y gastos </t>
  </si>
  <si>
    <t xml:space="preserve">TESORERIA POR OPERACIONES CORRIENTES </t>
  </si>
  <si>
    <t>Cobros por prestamos recibidos</t>
  </si>
  <si>
    <t>Cobros por ampliaciones de capital</t>
  </si>
  <si>
    <t>Pagos por depósitos y fianzas</t>
  </si>
  <si>
    <t xml:space="preserve">Pago devoluciones principal prestamos </t>
  </si>
  <si>
    <t xml:space="preserve">TOTAL TESORERIA POR OPERACIONES NO CORRIENTES </t>
  </si>
  <si>
    <t xml:space="preserve">TOTAL TESORERIA DEL MES </t>
  </si>
  <si>
    <t>Total Saldo Final Tesorería del Mes Gestionado por Sdad.</t>
  </si>
  <si>
    <t>SALDO EN BANCOS Y PÓLIZAS DE CRÉDITO</t>
  </si>
  <si>
    <t>TOTAL</t>
  </si>
  <si>
    <t>Disponible</t>
  </si>
  <si>
    <t>check</t>
  </si>
  <si>
    <t>Semana1</t>
  </si>
  <si>
    <t>Semana 2</t>
  </si>
  <si>
    <t>Semana 3</t>
  </si>
  <si>
    <t>Semana 4</t>
  </si>
  <si>
    <t>Semana 5</t>
  </si>
  <si>
    <t>DESVIACIÓN</t>
  </si>
  <si>
    <t>Sociedad: Proficis Consultores</t>
  </si>
  <si>
    <t xml:space="preserve">AÑO : </t>
  </si>
  <si>
    <t>Cobros por ventas</t>
  </si>
  <si>
    <t>Devoluciones de ventas</t>
  </si>
  <si>
    <t>Concepto Libre</t>
  </si>
  <si>
    <t>Pagos por Publicidad y Marketing</t>
  </si>
  <si>
    <t>Pagos por Suministros (Luz, agua, gas)</t>
  </si>
  <si>
    <t>Pagos por Suscripciones</t>
  </si>
  <si>
    <t>Pagos a colaboradores</t>
  </si>
  <si>
    <t>Pagos por servicios informáticos (ejm consumibles)</t>
  </si>
  <si>
    <t>Pagos por servicios profesionales (abogados, asesoría y notarías)</t>
  </si>
  <si>
    <t>Cobros por venta de inmovilizado</t>
  </si>
  <si>
    <t>Cobros procedentes de la venta de inversiones inmobiliarias.</t>
  </si>
  <si>
    <t>Cobros procedentes de la venta de otros activos financieros.</t>
  </si>
  <si>
    <t>Otros cobros de actividades de inversión</t>
  </si>
  <si>
    <t>Concepto libre</t>
  </si>
  <si>
    <t>Total cobros por operaciones de inversión</t>
  </si>
  <si>
    <t>Pagos por comisiones bancarias</t>
  </si>
  <si>
    <t>Total pagos por operaciones de inversión</t>
  </si>
  <si>
    <t>Pagos por adquisición de inmovilizado</t>
  </si>
  <si>
    <t>Pagos por la adquisición de inversiones inmobiliarias.</t>
  </si>
  <si>
    <t>Pagos por la adquisición de activos financieros.</t>
  </si>
  <si>
    <t>Otros pagos por operaciones de inversión</t>
  </si>
  <si>
    <t>Traspasos entre bancos (- cobros + pago)</t>
  </si>
  <si>
    <t>Total cobros por operaciones de financiación</t>
  </si>
  <si>
    <t>Total pagos por operaciones de financiación</t>
  </si>
  <si>
    <t>Cobros por subvenciones, donaciones y legados recibidos.</t>
  </si>
  <si>
    <t>Cobros procedentes de deudas con entidades crédito.</t>
  </si>
  <si>
    <t>Cobros procedentes de otras deudas.</t>
  </si>
  <si>
    <t>Otros cobros por operaciones de financiación</t>
  </si>
  <si>
    <t>Pagos procedentes de otras deudas.</t>
  </si>
  <si>
    <t>Dividendos pagados.</t>
  </si>
  <si>
    <t>Otros pagos por operaciones de financiación</t>
  </si>
  <si>
    <t>MES:</t>
  </si>
  <si>
    <t>Enero 2020</t>
  </si>
  <si>
    <t>Devoluciones de ventas (-)</t>
  </si>
  <si>
    <t>COMENTARIOS A LAS DESVIACIONES Y PLAN DE ACCIÓN</t>
  </si>
  <si>
    <t>Saldo final de la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</si>
</sst>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\-yy;@"/>
    <numFmt numFmtId="165" formatCode="[$-C0A]mmmm\-yy;@"/>
    <numFmt numFmtId="166" formatCode="0.00_ ;[Red]\-0.00\ "/>
    <numFmt numFmtId="167" formatCode="#,##0.0_ ;[Red]\-#,##0.0\ "/>
  </numFmts>
  <fonts count="5" x14ac:knownFonts="1">
    <font>
      <sz val="10"/>
      <name val="Arial"/>
      <family val="2"/>
    </font>
    <font>
      <sz val="9"/>
      <color rgb="FF002060"/>
      <name val="Arial"/>
      <family val="2"/>
    </font>
    <font>
      <b/>
      <sz val="9"/>
      <color rgb="FF00206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rgb="FF002060"/>
      </top>
      <bottom/>
      <diagonal/>
    </border>
    <border>
      <left/>
      <right/>
      <top style="double">
        <color rgb="FF002060"/>
      </top>
      <bottom/>
      <diagonal/>
    </border>
    <border>
      <left style="thin">
        <color indexed="64"/>
      </left>
      <right style="thin">
        <color indexed="64"/>
      </right>
      <top style="double">
        <color rgb="FF002060"/>
      </top>
      <bottom style="double">
        <color rgb="FF002060"/>
      </bottom>
      <diagonal/>
    </border>
    <border>
      <left style="thin">
        <color indexed="64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002060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00206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2060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rgb="FF00206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rgb="FF00206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double">
        <color indexed="64"/>
      </left>
      <right style="double">
        <color rgb="FF002060"/>
      </right>
      <top/>
      <bottom style="thin">
        <color indexed="64"/>
      </bottom>
      <diagonal/>
    </border>
    <border>
      <left style="double">
        <color indexed="64"/>
      </left>
      <right style="double">
        <color rgb="FF002060"/>
      </right>
      <top/>
      <bottom/>
      <diagonal/>
    </border>
    <border>
      <left style="double">
        <color indexed="64"/>
      </left>
      <right style="double">
        <color rgb="FF002060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rgb="FF002060"/>
      </right>
      <top/>
      <bottom style="double">
        <color indexed="64"/>
      </bottom>
      <diagonal/>
    </border>
    <border>
      <left style="double">
        <color indexed="64"/>
      </left>
      <right style="double">
        <color rgb="FF002060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rgb="FF002060"/>
      </top>
      <bottom style="double">
        <color rgb="FF00206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3" fontId="1" fillId="0" borderId="0" xfId="0" applyNumberFormat="1" applyFont="1"/>
    <xf numFmtId="0" fontId="2" fillId="0" borderId="1" xfId="0" applyFont="1" applyBorder="1" applyAlignment="1">
      <alignment horizontal="left" vertical="top"/>
    </xf>
    <xf numFmtId="0" fontId="1" fillId="0" borderId="2" xfId="0" applyFont="1" applyBorder="1"/>
    <xf numFmtId="165" fontId="2" fillId="2" borderId="3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left" vertical="top"/>
    </xf>
    <xf numFmtId="0" fontId="2" fillId="0" borderId="6" xfId="0" quotePrefix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0" fontId="1" fillId="0" borderId="9" xfId="0" applyFont="1" applyBorder="1" applyAlignment="1">
      <alignment horizontal="left" vertical="top"/>
    </xf>
    <xf numFmtId="3" fontId="1" fillId="0" borderId="10" xfId="0" applyNumberFormat="1" applyFont="1" applyBorder="1"/>
    <xf numFmtId="3" fontId="1" fillId="0" borderId="11" xfId="0" applyNumberFormat="1" applyFont="1" applyBorder="1"/>
    <xf numFmtId="3" fontId="2" fillId="0" borderId="11" xfId="0" applyNumberFormat="1" applyFont="1" applyBorder="1"/>
    <xf numFmtId="0" fontId="1" fillId="0" borderId="6" xfId="0" quotePrefix="1" applyFon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4" fontId="1" fillId="0" borderId="0" xfId="0" applyNumberFormat="1" applyFont="1"/>
    <xf numFmtId="0" fontId="2" fillId="0" borderId="14" xfId="0" applyFont="1" applyBorder="1" applyAlignment="1">
      <alignment horizontal="left" vertical="top"/>
    </xf>
    <xf numFmtId="0" fontId="1" fillId="0" borderId="15" xfId="0" quotePrefix="1" applyFon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0" fontId="2" fillId="0" borderId="18" xfId="0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4" fontId="2" fillId="0" borderId="0" xfId="0" applyNumberFormat="1" applyFont="1"/>
    <xf numFmtId="0" fontId="1" fillId="0" borderId="0" xfId="0" applyFont="1" applyAlignment="1">
      <alignment horizontal="left" vertical="top"/>
    </xf>
    <xf numFmtId="0" fontId="2" fillId="0" borderId="21" xfId="0" applyFont="1" applyBorder="1"/>
    <xf numFmtId="0" fontId="1" fillId="0" borderId="22" xfId="0" applyFont="1" applyBorder="1"/>
    <xf numFmtId="0" fontId="2" fillId="0" borderId="23" xfId="0" applyFont="1" applyBorder="1" applyAlignment="1">
      <alignment horizontal="left" vertical="top"/>
    </xf>
    <xf numFmtId="0" fontId="2" fillId="0" borderId="24" xfId="0" applyFont="1" applyBorder="1"/>
    <xf numFmtId="0" fontId="1" fillId="0" borderId="25" xfId="0" applyFont="1" applyBorder="1" applyAlignment="1">
      <alignment horizontal="left" vertical="top"/>
    </xf>
    <xf numFmtId="0" fontId="1" fillId="0" borderId="12" xfId="0" applyFont="1" applyBorder="1"/>
    <xf numFmtId="3" fontId="1" fillId="0" borderId="12" xfId="0" applyNumberFormat="1" applyFont="1" applyBorder="1"/>
    <xf numFmtId="3" fontId="1" fillId="0" borderId="26" xfId="0" applyNumberFormat="1" applyFont="1" applyBorder="1"/>
    <xf numFmtId="0" fontId="1" fillId="0" borderId="26" xfId="0" applyFont="1" applyBorder="1"/>
    <xf numFmtId="3" fontId="1" fillId="0" borderId="12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vertical="top"/>
    </xf>
    <xf numFmtId="0" fontId="1" fillId="0" borderId="28" xfId="0" applyFont="1" applyBorder="1"/>
    <xf numFmtId="3" fontId="2" fillId="0" borderId="29" xfId="0" applyNumberFormat="1" applyFont="1" applyBorder="1"/>
    <xf numFmtId="3" fontId="2" fillId="0" borderId="30" xfId="0" applyNumberFormat="1" applyFont="1" applyBorder="1"/>
    <xf numFmtId="166" fontId="1" fillId="0" borderId="0" xfId="0" applyNumberFormat="1" applyFont="1" applyAlignment="1">
      <alignment horizontal="left" vertical="top"/>
    </xf>
    <xf numFmtId="166" fontId="1" fillId="0" borderId="0" xfId="0" applyNumberFormat="1" applyFont="1"/>
    <xf numFmtId="167" fontId="1" fillId="0" borderId="0" xfId="0" applyNumberFormat="1" applyFont="1"/>
    <xf numFmtId="14" fontId="2" fillId="2" borderId="3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left" vertical="top"/>
    </xf>
    <xf numFmtId="0" fontId="4" fillId="5" borderId="6" xfId="0" quotePrefix="1" applyFont="1" applyFill="1" applyBorder="1"/>
    <xf numFmtId="3" fontId="3" fillId="5" borderId="12" xfId="0" applyNumberFormat="1" applyFont="1" applyFill="1" applyBorder="1"/>
    <xf numFmtId="3" fontId="3" fillId="5" borderId="13" xfId="0" applyNumberFormat="1" applyFont="1" applyFill="1" applyBorder="1"/>
    <xf numFmtId="3" fontId="2" fillId="0" borderId="32" xfId="0" applyNumberFormat="1" applyFont="1" applyBorder="1"/>
    <xf numFmtId="3" fontId="1" fillId="0" borderId="33" xfId="0" applyNumberFormat="1" applyFont="1" applyBorder="1"/>
    <xf numFmtId="3" fontId="2" fillId="0" borderId="33" xfId="0" applyNumberFormat="1" applyFont="1" applyBorder="1"/>
    <xf numFmtId="3" fontId="2" fillId="0" borderId="34" xfId="0" applyNumberFormat="1" applyFont="1" applyBorder="1"/>
    <xf numFmtId="3" fontId="3" fillId="5" borderId="34" xfId="0" applyNumberFormat="1" applyFont="1" applyFill="1" applyBorder="1"/>
    <xf numFmtId="3" fontId="2" fillId="0" borderId="35" xfId="0" applyNumberFormat="1" applyFont="1" applyBorder="1"/>
    <xf numFmtId="3" fontId="2" fillId="0" borderId="36" xfId="0" applyNumberFormat="1" applyFont="1" applyBorder="1"/>
    <xf numFmtId="0" fontId="2" fillId="2" borderId="37" xfId="0" applyNumberFormat="1" applyFont="1" applyFill="1" applyBorder="1" applyAlignment="1">
      <alignment horizontal="center"/>
    </xf>
    <xf numFmtId="3" fontId="1" fillId="0" borderId="38" xfId="0" applyNumberFormat="1" applyFont="1" applyBorder="1"/>
    <xf numFmtId="0" fontId="1" fillId="0" borderId="38" xfId="0" applyFont="1" applyBorder="1"/>
    <xf numFmtId="3" fontId="2" fillId="0" borderId="39" xfId="0" applyNumberFormat="1" applyFont="1" applyBorder="1"/>
    <xf numFmtId="0" fontId="2" fillId="3" borderId="31" xfId="0" applyNumberFormat="1" applyFont="1" applyFill="1" applyBorder="1" applyAlignment="1">
      <alignment horizontal="center"/>
    </xf>
    <xf numFmtId="0" fontId="2" fillId="4" borderId="31" xfId="0" applyNumberFormat="1" applyFont="1" applyFill="1" applyBorder="1" applyAlignment="1">
      <alignment horizontal="center"/>
    </xf>
    <xf numFmtId="0" fontId="2" fillId="0" borderId="40" xfId="0" applyFont="1" applyBorder="1"/>
    <xf numFmtId="0" fontId="2" fillId="4" borderId="22" xfId="0" applyFont="1" applyFill="1" applyBorder="1"/>
    <xf numFmtId="49" fontId="1" fillId="0" borderId="0" xfId="0" applyNumberFormat="1" applyFont="1"/>
    <xf numFmtId="49" fontId="2" fillId="4" borderId="31" xfId="0" applyNumberFormat="1" applyFont="1" applyFill="1" applyBorder="1" applyAlignment="1">
      <alignment horizontal="center"/>
    </xf>
    <xf numFmtId="49" fontId="2" fillId="0" borderId="32" xfId="0" applyNumberFormat="1" applyFont="1" applyBorder="1"/>
    <xf numFmtId="49" fontId="1" fillId="0" borderId="33" xfId="0" applyNumberFormat="1" applyFont="1" applyBorder="1"/>
    <xf numFmtId="49" fontId="2" fillId="0" borderId="33" xfId="0" applyNumberFormat="1" applyFont="1" applyBorder="1"/>
    <xf numFmtId="49" fontId="2" fillId="0" borderId="34" xfId="0" applyNumberFormat="1" applyFont="1" applyBorder="1"/>
    <xf numFmtId="49" fontId="3" fillId="5" borderId="34" xfId="0" applyNumberFormat="1" applyFont="1" applyFill="1" applyBorder="1"/>
    <xf numFmtId="49" fontId="2" fillId="0" borderId="35" xfId="0" applyNumberFormat="1" applyFont="1" applyBorder="1"/>
    <xf numFmtId="49" fontId="2" fillId="0" borderId="36" xfId="0" applyNumberFormat="1" applyFont="1" applyBorder="1"/>
    <xf numFmtId="3" fontId="1" fillId="3" borderId="10" xfId="0" applyNumberFormat="1" applyFont="1" applyFill="1" applyBorder="1"/>
    <xf numFmtId="49" fontId="2" fillId="3" borderId="33" xfId="0" applyNumberFormat="1" applyFont="1" applyFill="1" applyBorder="1"/>
    <xf numFmtId="3" fontId="1" fillId="3" borderId="12" xfId="0" applyNumberFormat="1" applyFont="1" applyFill="1" applyBorder="1"/>
    <xf numFmtId="0" fontId="2" fillId="3" borderId="22" xfId="0" applyFont="1" applyFill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zasenconfianza.com/tesoros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finanzasenconfianza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zasenconfianza.com/tesoros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finanzasenconfianz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2096525</xdr:colOff>
      <xdr:row>0</xdr:row>
      <xdr:rowOff>647700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065720-F941-4E03-80CC-F774103E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91" y="0"/>
          <a:ext cx="20965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110835</xdr:colOff>
      <xdr:row>0</xdr:row>
      <xdr:rowOff>62346</xdr:rowOff>
    </xdr:from>
    <xdr:to>
      <xdr:col>6</xdr:col>
      <xdr:colOff>872837</xdr:colOff>
      <xdr:row>0</xdr:row>
      <xdr:rowOff>602673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070F0401-68AB-41D6-B92B-55824FA6018E}"/>
            </a:ext>
          </a:extLst>
        </xdr:cNvPr>
        <xdr:cNvSpPr/>
      </xdr:nvSpPr>
      <xdr:spPr>
        <a:xfrm>
          <a:off x="3858490" y="62346"/>
          <a:ext cx="3629892" cy="54032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Se</a:t>
          </a:r>
          <a:r>
            <a:rPr lang="es-ES" sz="1100" baseline="0"/>
            <a:t> rellenan únicamente los espacios sombreados en verde, el resto son fómulas que no deben modificarse</a:t>
          </a:r>
          <a:endParaRPr lang="es-ES" sz="1100"/>
        </a:p>
      </xdr:txBody>
    </xdr:sp>
    <xdr:clientData/>
  </xdr:twoCellAnchor>
  <xdr:twoCellAnchor>
    <xdr:from>
      <xdr:col>3</xdr:col>
      <xdr:colOff>117763</xdr:colOff>
      <xdr:row>0</xdr:row>
      <xdr:rowOff>665018</xdr:rowOff>
    </xdr:from>
    <xdr:to>
      <xdr:col>6</xdr:col>
      <xdr:colOff>879764</xdr:colOff>
      <xdr:row>3</xdr:row>
      <xdr:rowOff>76200</xdr:rowOff>
    </xdr:to>
    <xdr:sp macro="" textlink="">
      <xdr:nvSpPr>
        <xdr:cNvPr id="4" name="Rectángulo: esquinas redondeadas 3">
          <a:extLst>
            <a:ext uri="{FF2B5EF4-FFF2-40B4-BE49-F238E27FC236}">
              <a16:creationId xmlns:a16="http://schemas.microsoft.com/office/drawing/2014/main" id="{82AF0842-7C37-43D9-B979-291A1A775F74}"/>
            </a:ext>
          </a:extLst>
        </xdr:cNvPr>
        <xdr:cNvSpPr/>
      </xdr:nvSpPr>
      <xdr:spPr>
        <a:xfrm>
          <a:off x="3865418" y="665018"/>
          <a:ext cx="3629891" cy="54032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En</a:t>
          </a:r>
          <a:r>
            <a:rPr lang="es-ES" sz="1100" baseline="0"/>
            <a:t> la columna B cuando veas  "Concepto Libre" significa que podrás cambiarlo por el concepto que quieras añadir</a:t>
          </a:r>
          <a:endParaRPr lang="es-ES" sz="1100"/>
        </a:p>
      </xdr:txBody>
    </xdr:sp>
    <xdr:clientData/>
  </xdr:twoCellAnchor>
  <xdr:twoCellAnchor>
    <xdr:from>
      <xdr:col>1</xdr:col>
      <xdr:colOff>845127</xdr:colOff>
      <xdr:row>3</xdr:row>
      <xdr:rowOff>41564</xdr:rowOff>
    </xdr:from>
    <xdr:to>
      <xdr:col>3</xdr:col>
      <xdr:colOff>110836</xdr:colOff>
      <xdr:row>14</xdr:row>
      <xdr:rowOff>96981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FC774F3C-5777-4632-82A6-F3C4C7F21B20}"/>
            </a:ext>
          </a:extLst>
        </xdr:cNvPr>
        <xdr:cNvCxnSpPr/>
      </xdr:nvCxnSpPr>
      <xdr:spPr>
        <a:xfrm flipH="1">
          <a:off x="1198418" y="1170709"/>
          <a:ext cx="2660073" cy="163483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824346</xdr:colOff>
      <xdr:row>0</xdr:row>
      <xdr:rowOff>173182</xdr:rowOff>
    </xdr:from>
    <xdr:to>
      <xdr:col>9</xdr:col>
      <xdr:colOff>657399</xdr:colOff>
      <xdr:row>2</xdr:row>
      <xdr:rowOff>42257</xdr:rowOff>
    </xdr:to>
    <xdr:sp macro="" textlink="">
      <xdr:nvSpPr>
        <xdr:cNvPr id="7" name="Rectángulo: esquinas redondeada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E757BD-5484-42FB-8DE2-EB84C639A4D4}"/>
            </a:ext>
          </a:extLst>
        </xdr:cNvPr>
        <xdr:cNvSpPr/>
      </xdr:nvSpPr>
      <xdr:spPr>
        <a:xfrm>
          <a:off x="8395855" y="173182"/>
          <a:ext cx="1744980" cy="84582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effectLst>
          <a:glow rad="63500">
            <a:schemeClr val="accent6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solidFill>
                <a:srgbClr val="002060"/>
              </a:solidFill>
            </a:rPr>
            <a:t>Si quieres más plantillas</a:t>
          </a:r>
          <a:r>
            <a:rPr lang="es-ES" sz="1200" baseline="0">
              <a:solidFill>
                <a:srgbClr val="002060"/>
              </a:solidFill>
            </a:rPr>
            <a:t> como ésta, pincha en este botón y regístrate</a:t>
          </a:r>
          <a:endParaRPr lang="es-ES" sz="1200">
            <a:solidFill>
              <a:srgbClr val="00206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2096525</xdr:colOff>
      <xdr:row>0</xdr:row>
      <xdr:rowOff>647700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22B7B5-21AC-46B3-BEB3-523C82D4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0"/>
          <a:ext cx="20965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2476500</xdr:colOff>
      <xdr:row>0</xdr:row>
      <xdr:rowOff>7620</xdr:rowOff>
    </xdr:from>
    <xdr:to>
      <xdr:col>2</xdr:col>
      <xdr:colOff>868680</xdr:colOff>
      <xdr:row>0</xdr:row>
      <xdr:rowOff>769620</xdr:rowOff>
    </xdr:to>
    <xdr:sp macro="" textlink="">
      <xdr:nvSpPr>
        <xdr:cNvPr id="3" name="Globo: flecha hacia abajo 2">
          <a:extLst>
            <a:ext uri="{FF2B5EF4-FFF2-40B4-BE49-F238E27FC236}">
              <a16:creationId xmlns:a16="http://schemas.microsoft.com/office/drawing/2014/main" id="{A0BA0D2F-8901-4089-8B25-00F03B8B9AEB}"/>
            </a:ext>
          </a:extLst>
        </xdr:cNvPr>
        <xdr:cNvSpPr/>
      </xdr:nvSpPr>
      <xdr:spPr>
        <a:xfrm>
          <a:off x="2827020" y="7620"/>
          <a:ext cx="1028700" cy="762000"/>
        </a:xfrm>
        <a:prstGeom prst="down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/>
            <a:t>Selecciona</a:t>
          </a:r>
          <a:r>
            <a:rPr lang="es-ES" sz="1100" baseline="0"/>
            <a:t> el mes</a:t>
          </a:r>
          <a:endParaRPr lang="es-ES" sz="1100"/>
        </a:p>
      </xdr:txBody>
    </xdr:sp>
    <xdr:clientData/>
  </xdr:twoCellAnchor>
  <xdr:twoCellAnchor>
    <xdr:from>
      <xdr:col>8</xdr:col>
      <xdr:colOff>693420</xdr:colOff>
      <xdr:row>0</xdr:row>
      <xdr:rowOff>45720</xdr:rowOff>
    </xdr:from>
    <xdr:to>
      <xdr:col>12</xdr:col>
      <xdr:colOff>297180</xdr:colOff>
      <xdr:row>4</xdr:row>
      <xdr:rowOff>45720</xdr:rowOff>
    </xdr:to>
    <xdr:sp macro="" textlink="">
      <xdr:nvSpPr>
        <xdr:cNvPr id="5" name="Globo: flecha hacia abajo 4">
          <a:extLst>
            <a:ext uri="{FF2B5EF4-FFF2-40B4-BE49-F238E27FC236}">
              <a16:creationId xmlns:a16="http://schemas.microsoft.com/office/drawing/2014/main" id="{5681DEC2-52C8-4F1D-AD97-8DD901AB34E0}"/>
            </a:ext>
          </a:extLst>
        </xdr:cNvPr>
        <xdr:cNvSpPr/>
      </xdr:nvSpPr>
      <xdr:spPr>
        <a:xfrm>
          <a:off x="9326880" y="45720"/>
          <a:ext cx="2042160" cy="1363980"/>
        </a:xfrm>
        <a:prstGeom prst="down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/>
            <a:t>Se rellena</a:t>
          </a:r>
          <a:r>
            <a:rPr lang="es-ES" sz="1100" baseline="0"/>
            <a:t> automáticamente al seleccionar el mes. Procede de la hoja "Estimación Tesorería"</a:t>
          </a:r>
          <a:endParaRPr lang="es-ES" sz="1100"/>
        </a:p>
      </xdr:txBody>
    </xdr:sp>
    <xdr:clientData/>
  </xdr:twoCellAnchor>
  <xdr:twoCellAnchor>
    <xdr:from>
      <xdr:col>3</xdr:col>
      <xdr:colOff>129540</xdr:colOff>
      <xdr:row>0</xdr:row>
      <xdr:rowOff>53340</xdr:rowOff>
    </xdr:from>
    <xdr:to>
      <xdr:col>7</xdr:col>
      <xdr:colOff>670560</xdr:colOff>
      <xdr:row>3</xdr:row>
      <xdr:rowOff>160020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id="{8EF7608D-6AAC-452C-84C0-DA43F0E18E62}"/>
            </a:ext>
          </a:extLst>
        </xdr:cNvPr>
        <xdr:cNvSpPr/>
      </xdr:nvSpPr>
      <xdr:spPr>
        <a:xfrm>
          <a:off x="4000500" y="53340"/>
          <a:ext cx="4351020" cy="12496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Se</a:t>
          </a:r>
          <a:r>
            <a:rPr lang="es-ES" sz="1100" baseline="0"/>
            <a:t> rellenan únicamente los espacios sombreados en verde, el resto son fómulas que no deben modificarse.</a:t>
          </a:r>
        </a:p>
        <a:p>
          <a:pPr algn="l"/>
          <a:r>
            <a:rPr lang="es-ES" sz="1100" baseline="0"/>
            <a:t>Aquí rellenaremos la evolución real de cada mes.</a:t>
          </a:r>
        </a:p>
        <a:p>
          <a:pPr algn="l"/>
          <a:r>
            <a:rPr lang="es-ES" sz="1100" baseline="0"/>
            <a:t>Podemos empezar en enero, y cuando queramos seguir con febrero, crearemos otra hoja igual que ésta e introduciremos febrero. Tendremos una hoja por cada mes</a:t>
          </a:r>
        </a:p>
      </xdr:txBody>
    </xdr:sp>
    <xdr:clientData/>
  </xdr:twoCellAnchor>
  <xdr:twoCellAnchor>
    <xdr:from>
      <xdr:col>14</xdr:col>
      <xdr:colOff>53340</xdr:colOff>
      <xdr:row>0</xdr:row>
      <xdr:rowOff>167640</xdr:rowOff>
    </xdr:from>
    <xdr:to>
      <xdr:col>14</xdr:col>
      <xdr:colOff>1798320</xdr:colOff>
      <xdr:row>2</xdr:row>
      <xdr:rowOff>30480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FF89A7-A1DA-45E4-B4A0-66AB5431F6B2}"/>
            </a:ext>
          </a:extLst>
        </xdr:cNvPr>
        <xdr:cNvSpPr/>
      </xdr:nvSpPr>
      <xdr:spPr>
        <a:xfrm>
          <a:off x="12169140" y="167640"/>
          <a:ext cx="1744980" cy="84582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effectLst>
          <a:glow rad="63500">
            <a:schemeClr val="accent6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solidFill>
                <a:srgbClr val="002060"/>
              </a:solidFill>
            </a:rPr>
            <a:t>Si quieres más plantillas</a:t>
          </a:r>
          <a:r>
            <a:rPr lang="es-ES" sz="1200" baseline="0">
              <a:solidFill>
                <a:srgbClr val="002060"/>
              </a:solidFill>
            </a:rPr>
            <a:t> como ésta, pincha en este botón y regístrate</a:t>
          </a:r>
          <a:endParaRPr lang="es-ES" sz="1200">
            <a:solidFill>
              <a:srgbClr val="00206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67E53-2DF6-420E-9208-D2FDE1E4F301}">
  <dimension ref="A1:CB130"/>
  <sheetViews>
    <sheetView showGridLines="0" tabSelected="1" zoomScale="110" zoomScaleNormal="110" workbookViewId="0">
      <pane xSplit="3" ySplit="7" topLeftCell="D8" activePane="bottomRight" state="frozen"/>
      <selection activeCell="B1" sqref="B1"/>
      <selection pane="topRight" activeCell="B1" sqref="B1"/>
      <selection pane="bottomLeft" activeCell="B1" sqref="B1"/>
      <selection pane="bottomRight" activeCell="K1" sqref="K1"/>
    </sheetView>
  </sheetViews>
  <sheetFormatPr baseColWidth="10" defaultColWidth="11.44140625" defaultRowHeight="11.4" outlineLevelRow="1" outlineLevelCol="1" x14ac:dyDescent="0.2"/>
  <cols>
    <col min="1" max="1" width="5.109375" style="1" customWidth="1"/>
    <col min="2" max="2" width="42.44140625" style="1" customWidth="1"/>
    <col min="3" max="3" width="7.109375" style="1" customWidth="1"/>
    <col min="4" max="14" width="13.88671875" style="1" customWidth="1" outlineLevel="1"/>
    <col min="15" max="15" width="16" style="1" customWidth="1" outlineLevel="1"/>
    <col min="16" max="16" width="16" style="1" bestFit="1" customWidth="1"/>
    <col min="17" max="17" width="2.33203125" style="1" customWidth="1"/>
    <col min="18" max="16384" width="11.44140625" style="1"/>
  </cols>
  <sheetData>
    <row r="1" spans="1:80" ht="64.8" customHeight="1" x14ac:dyDescent="0.2"/>
    <row r="2" spans="1:80" ht="12" x14ac:dyDescent="0.25">
      <c r="B2" s="2" t="s">
        <v>50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80" ht="12" x14ac:dyDescent="0.25">
      <c r="B3" s="2" t="s">
        <v>51</v>
      </c>
      <c r="C3" s="2">
        <v>2020</v>
      </c>
      <c r="O3" s="4"/>
    </row>
    <row r="4" spans="1:80" ht="17.399999999999999" customHeight="1" x14ac:dyDescent="0.2">
      <c r="B4" s="1" t="s">
        <v>0</v>
      </c>
      <c r="O4" s="4"/>
    </row>
    <row r="5" spans="1:80" ht="7.2" customHeight="1" thickBot="1" x14ac:dyDescent="0.25">
      <c r="D5" s="80">
        <v>1</v>
      </c>
      <c r="E5" s="80">
        <v>2</v>
      </c>
      <c r="F5" s="80">
        <v>3</v>
      </c>
      <c r="G5" s="80">
        <v>4</v>
      </c>
      <c r="H5" s="80">
        <v>5</v>
      </c>
      <c r="I5" s="80">
        <v>6</v>
      </c>
      <c r="J5" s="80">
        <v>7</v>
      </c>
      <c r="K5" s="80">
        <v>8</v>
      </c>
      <c r="L5" s="80">
        <v>9</v>
      </c>
      <c r="M5" s="80">
        <v>10</v>
      </c>
      <c r="N5" s="80">
        <v>11</v>
      </c>
      <c r="O5" s="80">
        <v>12</v>
      </c>
    </row>
    <row r="6" spans="1:80" ht="13.2" thickTop="1" thickBot="1" x14ac:dyDescent="0.3">
      <c r="B6" s="5"/>
      <c r="C6" s="6"/>
      <c r="D6" s="7" t="str">
        <f>"Enero "&amp;$C$3</f>
        <v>Enero 2020</v>
      </c>
      <c r="E6" s="7" t="str">
        <f>"Febrero "&amp;$C$3</f>
        <v>Febrero 2020</v>
      </c>
      <c r="F6" s="7" t="str">
        <f>"Marzo "&amp;$C$3</f>
        <v>Marzo 2020</v>
      </c>
      <c r="G6" s="7" t="str">
        <f>"Abril "&amp;$C$3</f>
        <v>Abril 2020</v>
      </c>
      <c r="H6" s="7" t="str">
        <f>"Mayo "&amp;$C$3</f>
        <v>Mayo 2020</v>
      </c>
      <c r="I6" s="7" t="str">
        <f>"Junio "&amp;$C$3</f>
        <v>Junio 2020</v>
      </c>
      <c r="J6" s="7" t="str">
        <f>"Julio "&amp;$C$3</f>
        <v>Julio 2020</v>
      </c>
      <c r="K6" s="7" t="str">
        <f>"Agosto "&amp;$C$3</f>
        <v>Agosto 2020</v>
      </c>
      <c r="L6" s="7" t="str">
        <f>"Septiembre "&amp;$C$3</f>
        <v>Septiembre 2020</v>
      </c>
      <c r="M6" s="7" t="str">
        <f>"Octubre "&amp;$C$3</f>
        <v>Octubre 2020</v>
      </c>
      <c r="N6" s="7" t="str">
        <f>"Noviembre "&amp;$C$3</f>
        <v>Noviembre 2020</v>
      </c>
      <c r="O6" s="7" t="str">
        <f>"Diciembre "&amp;$C$3</f>
        <v>Diciembre 2020</v>
      </c>
      <c r="P6" s="47" t="str">
        <f>"AÑO "&amp;$C$3</f>
        <v>AÑO 2020</v>
      </c>
    </row>
    <row r="7" spans="1:80" ht="12.6" thickTop="1" x14ac:dyDescent="0.25">
      <c r="B7" s="8" t="s">
        <v>1</v>
      </c>
      <c r="C7" s="9"/>
      <c r="D7" s="10">
        <v>100</v>
      </c>
      <c r="E7" s="10">
        <f>D108</f>
        <v>127</v>
      </c>
      <c r="F7" s="10">
        <f t="shared" ref="F7:O7" si="0">E108</f>
        <v>147</v>
      </c>
      <c r="G7" s="10">
        <f t="shared" si="0"/>
        <v>147</v>
      </c>
      <c r="H7" s="10">
        <f t="shared" si="0"/>
        <v>147</v>
      </c>
      <c r="I7" s="10">
        <f t="shared" si="0"/>
        <v>147</v>
      </c>
      <c r="J7" s="10">
        <f t="shared" si="0"/>
        <v>147</v>
      </c>
      <c r="K7" s="10">
        <f t="shared" si="0"/>
        <v>147</v>
      </c>
      <c r="L7" s="10">
        <f t="shared" si="0"/>
        <v>147</v>
      </c>
      <c r="M7" s="10">
        <f t="shared" si="0"/>
        <v>147</v>
      </c>
      <c r="N7" s="10">
        <f t="shared" si="0"/>
        <v>147</v>
      </c>
      <c r="O7" s="10">
        <f t="shared" si="0"/>
        <v>147</v>
      </c>
      <c r="P7" s="11">
        <f>+D7</f>
        <v>100</v>
      </c>
    </row>
    <row r="8" spans="1:80" ht="2.4" customHeight="1" x14ac:dyDescent="0.2">
      <c r="B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BQ8" s="1" t="s">
        <v>2</v>
      </c>
      <c r="BR8" s="1" t="s">
        <v>3</v>
      </c>
      <c r="BS8" s="1" t="s">
        <v>4</v>
      </c>
      <c r="BT8" s="1" t="s">
        <v>5</v>
      </c>
      <c r="BU8" s="1" t="s">
        <v>6</v>
      </c>
      <c r="BV8" s="1" t="s">
        <v>7</v>
      </c>
      <c r="BW8" s="1" t="s">
        <v>8</v>
      </c>
      <c r="BX8" s="1" t="s">
        <v>9</v>
      </c>
      <c r="BY8" s="1" t="s">
        <v>10</v>
      </c>
      <c r="BZ8" s="1" t="s">
        <v>11</v>
      </c>
      <c r="CA8" s="1" t="s">
        <v>12</v>
      </c>
    </row>
    <row r="9" spans="1:80" ht="12" outlineLevel="1" x14ac:dyDescent="0.25">
      <c r="A9" s="1">
        <v>1</v>
      </c>
      <c r="B9" s="12" t="s">
        <v>52</v>
      </c>
      <c r="D9" s="76">
        <v>50</v>
      </c>
      <c r="E9" s="76">
        <v>55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15">
        <f t="shared" ref="P9:P17" si="1">SUM(D9:O9)</f>
        <v>105</v>
      </c>
      <c r="Q9" s="4"/>
      <c r="BQ9" s="1">
        <v>1.4911135884179856</v>
      </c>
      <c r="BR9" s="1">
        <v>1.4220175582565808</v>
      </c>
      <c r="BS9" s="1">
        <v>1.0088264317195417</v>
      </c>
      <c r="BT9" s="1">
        <v>1.0544387429111162</v>
      </c>
      <c r="BU9" s="1">
        <v>1.1019854113414136</v>
      </c>
      <c r="BV9" s="1">
        <v>1.1130428657335312</v>
      </c>
      <c r="BW9" s="1">
        <v>1.1013999653512383</v>
      </c>
      <c r="BX9" s="1">
        <v>0.93290304021644366</v>
      </c>
      <c r="BY9" s="1">
        <v>1.0735404738380734</v>
      </c>
      <c r="BZ9" s="1">
        <v>0.99982573317669565</v>
      </c>
      <c r="CA9" s="1">
        <v>1.0470135323461536</v>
      </c>
      <c r="CB9" s="1">
        <v>12.552621598022675</v>
      </c>
    </row>
    <row r="10" spans="1:80" ht="12" outlineLevel="1" x14ac:dyDescent="0.25">
      <c r="A10" s="1">
        <v>2</v>
      </c>
      <c r="B10" s="12" t="s">
        <v>85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15">
        <f t="shared" si="1"/>
        <v>0</v>
      </c>
      <c r="BQ10" s="1">
        <v>0</v>
      </c>
      <c r="BR10" s="1">
        <v>0</v>
      </c>
      <c r="BS10" s="1">
        <v>0.2</v>
      </c>
      <c r="BT10" s="1">
        <v>0.6</v>
      </c>
      <c r="BU10" s="1">
        <v>0.2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</row>
    <row r="11" spans="1:80" ht="12" outlineLevel="1" x14ac:dyDescent="0.25">
      <c r="A11" s="1">
        <v>3</v>
      </c>
      <c r="B11" s="12" t="s">
        <v>14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15">
        <f t="shared" si="1"/>
        <v>0</v>
      </c>
    </row>
    <row r="12" spans="1:80" ht="12" outlineLevel="1" x14ac:dyDescent="0.25">
      <c r="A12" s="1">
        <v>4</v>
      </c>
      <c r="B12" s="12" t="s">
        <v>54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15">
        <f t="shared" si="1"/>
        <v>0</v>
      </c>
    </row>
    <row r="13" spans="1:80" ht="12" outlineLevel="1" x14ac:dyDescent="0.25">
      <c r="A13" s="1">
        <v>5</v>
      </c>
      <c r="B13" s="12" t="s">
        <v>54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15">
        <f t="shared" si="1"/>
        <v>0</v>
      </c>
      <c r="Q13" s="4"/>
      <c r="BQ13" s="1">
        <v>1.0129896160540901</v>
      </c>
      <c r="BR13" s="1">
        <v>1.1787049043809186</v>
      </c>
      <c r="BS13" s="1">
        <v>1.0592695828219181</v>
      </c>
      <c r="BT13" s="1">
        <v>1.156174419389743</v>
      </c>
      <c r="BU13" s="1">
        <v>1.1822023746663983</v>
      </c>
      <c r="BV13" s="1">
        <v>1.0794381944476905</v>
      </c>
      <c r="BW13" s="1">
        <v>1.1590741259197002</v>
      </c>
      <c r="BX13" s="1">
        <v>1.2210114348492707</v>
      </c>
      <c r="BY13" s="1">
        <v>1.0190969435732455</v>
      </c>
      <c r="BZ13" s="1">
        <v>1.1128150877141512</v>
      </c>
      <c r="CA13" s="1">
        <v>1.1954474524469771</v>
      </c>
      <c r="CB13" s="1">
        <v>12.847018113842331</v>
      </c>
    </row>
    <row r="14" spans="1:80" ht="12" outlineLevel="1" x14ac:dyDescent="0.25">
      <c r="A14" s="1">
        <v>6</v>
      </c>
      <c r="B14" s="12" t="s">
        <v>54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15">
        <f t="shared" si="1"/>
        <v>0</v>
      </c>
      <c r="BQ14" s="1" t="e">
        <v>#REF!</v>
      </c>
      <c r="BR14" s="1" t="e">
        <v>#REF!</v>
      </c>
      <c r="BS14" s="1" t="e">
        <v>#REF!</v>
      </c>
      <c r="BT14" s="1" t="e">
        <v>#REF!</v>
      </c>
      <c r="BU14" s="1" t="e">
        <v>#REF!</v>
      </c>
      <c r="BV14" s="1" t="e">
        <v>#REF!</v>
      </c>
      <c r="BW14" s="1" t="e">
        <v>#REF!</v>
      </c>
      <c r="BX14" s="1" t="e">
        <v>#REF!</v>
      </c>
      <c r="BY14" s="1" t="e">
        <v>#REF!</v>
      </c>
      <c r="BZ14" s="1" t="e">
        <v>#REF!</v>
      </c>
      <c r="CA14" s="1" t="e">
        <v>#REF!</v>
      </c>
      <c r="CB14" s="1" t="e">
        <v>#REF!</v>
      </c>
    </row>
    <row r="15" spans="1:80" ht="12" outlineLevel="1" x14ac:dyDescent="0.25">
      <c r="A15" s="1">
        <v>7</v>
      </c>
      <c r="B15" s="12" t="s">
        <v>54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15">
        <f t="shared" si="1"/>
        <v>0</v>
      </c>
    </row>
    <row r="16" spans="1:80" ht="12" outlineLevel="1" x14ac:dyDescent="0.25">
      <c r="A16" s="1">
        <v>8</v>
      </c>
      <c r="B16" s="12" t="s">
        <v>54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15">
        <f t="shared" si="1"/>
        <v>0</v>
      </c>
    </row>
    <row r="17" spans="1:80" ht="12" outlineLevel="1" x14ac:dyDescent="0.25">
      <c r="A17" s="1">
        <v>9</v>
      </c>
      <c r="B17" s="12" t="s">
        <v>54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15">
        <f t="shared" si="1"/>
        <v>0</v>
      </c>
    </row>
    <row r="18" spans="1:80" ht="5.4" customHeight="1" outlineLevel="1" x14ac:dyDescent="0.25">
      <c r="B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5"/>
    </row>
    <row r="19" spans="1:80" ht="12" x14ac:dyDescent="0.25">
      <c r="B19" s="8" t="s">
        <v>15</v>
      </c>
      <c r="C19" s="16"/>
      <c r="D19" s="17">
        <f>SUM(D9:D18)</f>
        <v>50</v>
      </c>
      <c r="E19" s="17">
        <f t="shared" ref="E19:O19" si="2">SUM(E9:E18)</f>
        <v>55</v>
      </c>
      <c r="F19" s="17">
        <f t="shared" si="2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2"/>
        <v>0</v>
      </c>
      <c r="K19" s="17">
        <f t="shared" si="2"/>
        <v>0</v>
      </c>
      <c r="L19" s="17">
        <f t="shared" si="2"/>
        <v>0</v>
      </c>
      <c r="M19" s="17">
        <f t="shared" si="2"/>
        <v>0</v>
      </c>
      <c r="N19" s="17">
        <f t="shared" si="2"/>
        <v>0</v>
      </c>
      <c r="O19" s="17">
        <f t="shared" si="2"/>
        <v>0</v>
      </c>
      <c r="P19" s="18">
        <f>SUM(P9:P18)</f>
        <v>105</v>
      </c>
    </row>
    <row r="20" spans="1:80" ht="5.4" customHeight="1" x14ac:dyDescent="0.25">
      <c r="B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5"/>
    </row>
    <row r="21" spans="1:80" ht="12" outlineLevel="1" x14ac:dyDescent="0.25">
      <c r="A21" s="1">
        <f>A17+1</f>
        <v>10</v>
      </c>
      <c r="B21" s="12" t="s">
        <v>58</v>
      </c>
      <c r="D21" s="76">
        <v>35</v>
      </c>
      <c r="E21" s="76">
        <v>40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15">
        <f t="shared" ref="P21:P49" si="3">SUM(D21:O21)</f>
        <v>75</v>
      </c>
      <c r="Q21" s="19"/>
      <c r="BQ21" s="1">
        <v>1.1617925901416319</v>
      </c>
      <c r="BR21" s="1">
        <v>1.6012409049944778</v>
      </c>
      <c r="BS21" s="1">
        <v>0.92595089433894795</v>
      </c>
      <c r="BT21" s="1">
        <v>0.80842340157520587</v>
      </c>
      <c r="BU21" s="1">
        <v>1.3440254444432149</v>
      </c>
      <c r="BV21" s="1">
        <v>0.79723509562514083</v>
      </c>
      <c r="BW21" s="1">
        <v>0.79754075747358522</v>
      </c>
      <c r="BX21" s="1">
        <v>1.6173196241007128</v>
      </c>
      <c r="BY21" s="1">
        <v>0.68858686412767534</v>
      </c>
      <c r="BZ21" s="1">
        <v>0.79132253728856117</v>
      </c>
      <c r="CA21" s="1">
        <v>1.5492812028854293</v>
      </c>
      <c r="CB21" s="1">
        <v>13.025679551220177</v>
      </c>
    </row>
    <row r="22" spans="1:80" ht="12" outlineLevel="1" x14ac:dyDescent="0.25">
      <c r="A22" s="1">
        <f>A21+1</f>
        <v>11</v>
      </c>
      <c r="B22" s="12" t="s">
        <v>16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15">
        <f t="shared" si="3"/>
        <v>0</v>
      </c>
      <c r="Q22" s="19"/>
    </row>
    <row r="23" spans="1:80" ht="12" outlineLevel="1" x14ac:dyDescent="0.25">
      <c r="A23" s="1">
        <f t="shared" ref="A23:A49" si="4">A22+1</f>
        <v>12</v>
      </c>
      <c r="B23" s="12" t="s">
        <v>17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15">
        <f t="shared" si="3"/>
        <v>0</v>
      </c>
      <c r="Q23" s="19"/>
    </row>
    <row r="24" spans="1:80" ht="12" outlineLevel="1" x14ac:dyDescent="0.25">
      <c r="A24" s="1">
        <f t="shared" si="4"/>
        <v>13</v>
      </c>
      <c r="B24" s="12" t="s">
        <v>60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15">
        <f t="shared" si="3"/>
        <v>0</v>
      </c>
      <c r="Q24" s="19"/>
    </row>
    <row r="25" spans="1:80" ht="12" outlineLevel="1" x14ac:dyDescent="0.25">
      <c r="A25" s="1">
        <f t="shared" si="4"/>
        <v>14</v>
      </c>
      <c r="B25" s="12" t="s">
        <v>55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15">
        <f t="shared" si="3"/>
        <v>0</v>
      </c>
      <c r="Q25" s="19"/>
    </row>
    <row r="26" spans="1:80" ht="12" outlineLevel="1" x14ac:dyDescent="0.25">
      <c r="A26" s="1">
        <f t="shared" si="4"/>
        <v>15</v>
      </c>
      <c r="B26" s="12" t="s">
        <v>59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15">
        <f t="shared" si="3"/>
        <v>0</v>
      </c>
      <c r="Q26" s="19"/>
    </row>
    <row r="27" spans="1:80" ht="12" outlineLevel="1" x14ac:dyDescent="0.25">
      <c r="A27" s="1">
        <f t="shared" si="4"/>
        <v>16</v>
      </c>
      <c r="B27" s="12" t="s">
        <v>18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15">
        <f t="shared" si="3"/>
        <v>0</v>
      </c>
      <c r="Q27" s="19"/>
    </row>
    <row r="28" spans="1:80" ht="12" outlineLevel="1" x14ac:dyDescent="0.25">
      <c r="A28" s="1">
        <f t="shared" si="4"/>
        <v>17</v>
      </c>
      <c r="B28" s="12" t="s">
        <v>19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15">
        <f t="shared" si="3"/>
        <v>0</v>
      </c>
      <c r="Q28" s="19"/>
    </row>
    <row r="29" spans="1:80" ht="12" outlineLevel="1" x14ac:dyDescent="0.25">
      <c r="A29" s="1">
        <f t="shared" si="4"/>
        <v>18</v>
      </c>
      <c r="B29" s="12" t="s">
        <v>20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15">
        <f t="shared" si="3"/>
        <v>0</v>
      </c>
      <c r="Q29" s="19"/>
    </row>
    <row r="30" spans="1:80" ht="12" outlineLevel="1" x14ac:dyDescent="0.25">
      <c r="A30" s="1">
        <f t="shared" si="4"/>
        <v>19</v>
      </c>
      <c r="B30" s="12" t="s">
        <v>56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15">
        <f t="shared" si="3"/>
        <v>0</v>
      </c>
      <c r="Q30" s="19"/>
    </row>
    <row r="31" spans="1:80" ht="12" outlineLevel="1" x14ac:dyDescent="0.25">
      <c r="A31" s="1">
        <f t="shared" si="4"/>
        <v>20</v>
      </c>
      <c r="B31" s="12" t="s">
        <v>21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15">
        <f t="shared" si="3"/>
        <v>0</v>
      </c>
      <c r="Q31" s="19"/>
    </row>
    <row r="32" spans="1:80" ht="12" outlineLevel="1" x14ac:dyDescent="0.25">
      <c r="A32" s="1">
        <f t="shared" si="4"/>
        <v>21</v>
      </c>
      <c r="B32" s="12" t="s">
        <v>22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15">
        <f t="shared" si="3"/>
        <v>0</v>
      </c>
      <c r="Q32" s="19"/>
    </row>
    <row r="33" spans="1:80" ht="12" outlineLevel="1" x14ac:dyDescent="0.25">
      <c r="A33" s="1">
        <f t="shared" si="4"/>
        <v>22</v>
      </c>
      <c r="B33" s="12" t="s">
        <v>57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15">
        <f t="shared" si="3"/>
        <v>0</v>
      </c>
      <c r="Q33" s="19"/>
    </row>
    <row r="34" spans="1:80" ht="12" outlineLevel="1" x14ac:dyDescent="0.25">
      <c r="A34" s="1">
        <f t="shared" si="4"/>
        <v>23</v>
      </c>
      <c r="B34" s="12" t="s">
        <v>23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15">
        <f t="shared" si="3"/>
        <v>0</v>
      </c>
      <c r="Q34" s="19"/>
    </row>
    <row r="35" spans="1:80" ht="12" outlineLevel="1" x14ac:dyDescent="0.25">
      <c r="A35" s="1">
        <f t="shared" si="4"/>
        <v>24</v>
      </c>
      <c r="B35" s="12" t="s">
        <v>24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15">
        <f t="shared" si="3"/>
        <v>0</v>
      </c>
      <c r="Q35" s="19"/>
      <c r="BQ35" s="1">
        <v>1.1955402622555695</v>
      </c>
      <c r="BR35" s="1">
        <v>1.1212324018979003</v>
      </c>
      <c r="BS35" s="1">
        <v>1.1950528965503562</v>
      </c>
      <c r="BT35" s="1">
        <v>1.0975456226665272</v>
      </c>
      <c r="BU35" s="1">
        <v>1.0827198090346848</v>
      </c>
      <c r="BV35" s="1">
        <v>1.0715951866707807</v>
      </c>
      <c r="BW35" s="1">
        <v>1.1214857680205432</v>
      </c>
      <c r="BX35" s="1">
        <v>1.0777313954759042</v>
      </c>
      <c r="BY35" s="1">
        <v>1.0915345005149331</v>
      </c>
      <c r="BZ35" s="1">
        <v>1.0797652483756026</v>
      </c>
      <c r="CA35" s="1">
        <v>1.073680475086906</v>
      </c>
      <c r="CB35" s="1">
        <v>13.02796797767923</v>
      </c>
    </row>
    <row r="36" spans="1:80" ht="12" outlineLevel="1" x14ac:dyDescent="0.25">
      <c r="A36" s="1">
        <f t="shared" si="4"/>
        <v>25</v>
      </c>
      <c r="B36" s="12" t="s">
        <v>25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15">
        <f t="shared" si="3"/>
        <v>0</v>
      </c>
      <c r="Q36" s="19"/>
    </row>
    <row r="37" spans="1:80" ht="12" outlineLevel="1" x14ac:dyDescent="0.25">
      <c r="A37" s="1">
        <f t="shared" si="4"/>
        <v>26</v>
      </c>
      <c r="B37" s="12" t="s">
        <v>26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15">
        <f t="shared" si="3"/>
        <v>0</v>
      </c>
      <c r="Q37" s="19"/>
    </row>
    <row r="38" spans="1:80" ht="12" outlineLevel="1" x14ac:dyDescent="0.25">
      <c r="A38" s="1">
        <f t="shared" si="4"/>
        <v>27</v>
      </c>
      <c r="B38" s="12" t="s">
        <v>27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15">
        <f t="shared" si="3"/>
        <v>0</v>
      </c>
      <c r="Q38" s="19"/>
      <c r="BQ38" s="1">
        <v>0.93088094559920409</v>
      </c>
      <c r="BR38" s="1">
        <v>0.94811692459034536</v>
      </c>
      <c r="BS38" s="1">
        <v>0.93865762498724636</v>
      </c>
      <c r="BT38" s="1">
        <v>0.9023569521178636</v>
      </c>
      <c r="BU38" s="1">
        <v>0.90279145948434614</v>
      </c>
      <c r="BV38" s="1">
        <v>0.91096365101289134</v>
      </c>
      <c r="BW38" s="1">
        <v>0.89229336696982364</v>
      </c>
      <c r="BX38" s="1">
        <v>0.96418185860093786</v>
      </c>
      <c r="BY38" s="1">
        <v>0.90068704301685953</v>
      </c>
      <c r="BZ38" s="1">
        <v>0.89897716766054114</v>
      </c>
      <c r="CA38" s="1">
        <v>0.89056494202980863</v>
      </c>
      <c r="CB38" s="1">
        <v>10.933739418677911</v>
      </c>
    </row>
    <row r="39" spans="1:80" ht="12" outlineLevel="1" x14ac:dyDescent="0.25">
      <c r="A39" s="1">
        <f t="shared" si="4"/>
        <v>28</v>
      </c>
      <c r="B39" s="12" t="s">
        <v>29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15">
        <f t="shared" si="3"/>
        <v>0</v>
      </c>
      <c r="Q39" s="19"/>
      <c r="BQ39" s="1">
        <v>1.1525279989642001</v>
      </c>
      <c r="BR39" s="1">
        <v>1.181349750901211</v>
      </c>
      <c r="BS39" s="1">
        <v>1.1295014597789363</v>
      </c>
      <c r="BT39" s="1">
        <v>0.83401309302513538</v>
      </c>
      <c r="BU39" s="1">
        <v>0.82793878985368341</v>
      </c>
      <c r="BV39" s="1">
        <v>0.82960659599528863</v>
      </c>
      <c r="BW39" s="1">
        <v>0.84010995360816232</v>
      </c>
      <c r="BX39" s="1">
        <v>0.82968219114757891</v>
      </c>
      <c r="BY39" s="1">
        <v>0.82476700520267932</v>
      </c>
      <c r="BZ39" s="1">
        <v>0.83125528598265319</v>
      </c>
      <c r="CA39" s="1">
        <v>0.83329565462073396</v>
      </c>
      <c r="CB39" s="1">
        <v>11.326347450305043</v>
      </c>
    </row>
    <row r="40" spans="1:80" ht="12" outlineLevel="1" x14ac:dyDescent="0.25">
      <c r="A40" s="1">
        <f t="shared" si="4"/>
        <v>29</v>
      </c>
      <c r="B40" s="12" t="s">
        <v>67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15">
        <f t="shared" si="3"/>
        <v>0</v>
      </c>
      <c r="Q40" s="19"/>
    </row>
    <row r="41" spans="1:80" ht="12" outlineLevel="1" x14ac:dyDescent="0.25">
      <c r="A41" s="1">
        <f t="shared" si="4"/>
        <v>30</v>
      </c>
      <c r="B41" s="12" t="s">
        <v>30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15">
        <f t="shared" si="3"/>
        <v>0</v>
      </c>
      <c r="Q41" s="19"/>
      <c r="BQ41" s="1">
        <v>1.0819138455317254</v>
      </c>
      <c r="BR41" s="1">
        <v>1.4409524451952616</v>
      </c>
      <c r="BS41" s="1">
        <v>1.1907927516680206</v>
      </c>
      <c r="BT41" s="1">
        <v>0.99191907056617656</v>
      </c>
      <c r="BU41" s="1">
        <v>0.93290128114523874</v>
      </c>
      <c r="BV41" s="1">
        <v>1.9448044791947519</v>
      </c>
      <c r="BW41" s="1">
        <v>1.683809101585438</v>
      </c>
      <c r="BX41" s="1">
        <v>0.8755442606878403</v>
      </c>
      <c r="BY41" s="1">
        <v>1.3414403600900224</v>
      </c>
      <c r="BZ41" s="1">
        <v>0.92796783879693279</v>
      </c>
      <c r="CA41" s="1">
        <v>0.85286418344054793</v>
      </c>
      <c r="CB41" s="1">
        <v>17.528526328646983</v>
      </c>
    </row>
    <row r="42" spans="1:80" ht="12" outlineLevel="1" x14ac:dyDescent="0.25">
      <c r="A42" s="1">
        <f t="shared" si="4"/>
        <v>31</v>
      </c>
      <c r="B42" s="12" t="s">
        <v>73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15">
        <f t="shared" si="3"/>
        <v>0</v>
      </c>
      <c r="Q42" s="19"/>
    </row>
    <row r="43" spans="1:80" ht="12" outlineLevel="1" x14ac:dyDescent="0.25">
      <c r="A43" s="1">
        <f t="shared" si="4"/>
        <v>32</v>
      </c>
      <c r="B43" s="12" t="s">
        <v>54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15">
        <f t="shared" si="3"/>
        <v>0</v>
      </c>
      <c r="Q43" s="19"/>
      <c r="BQ43" s="1">
        <v>1.0982407814330089</v>
      </c>
      <c r="BR43" s="1">
        <v>1.070298919640968</v>
      </c>
      <c r="BS43" s="1">
        <v>1.1184175226247413</v>
      </c>
      <c r="BT43" s="1">
        <v>1.0329204241632324</v>
      </c>
      <c r="BU43" s="1">
        <v>0.99610848222681958</v>
      </c>
      <c r="BV43" s="1">
        <v>0.61754052528192072</v>
      </c>
      <c r="BW43" s="1">
        <v>1.0382106429260198</v>
      </c>
      <c r="BX43" s="1">
        <v>0.98457756136005392</v>
      </c>
      <c r="BY43" s="1">
        <v>1.0245960722382128</v>
      </c>
      <c r="BZ43" s="1">
        <v>1.0339988279195571</v>
      </c>
      <c r="CA43" s="1">
        <v>1.0657017765657268</v>
      </c>
      <c r="CB43" s="1">
        <v>14.894704109168645</v>
      </c>
    </row>
    <row r="44" spans="1:80" ht="12" outlineLevel="1" x14ac:dyDescent="0.25">
      <c r="A44" s="1">
        <f t="shared" si="4"/>
        <v>33</v>
      </c>
      <c r="B44" s="12" t="s">
        <v>54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15">
        <f t="shared" si="3"/>
        <v>0</v>
      </c>
      <c r="Q44" s="19"/>
      <c r="BQ44" s="1">
        <v>1.0354352916184213</v>
      </c>
      <c r="BR44" s="1">
        <v>1.2026534372834423</v>
      </c>
      <c r="BS44" s="1">
        <v>1.07235598588426</v>
      </c>
      <c r="BT44" s="1">
        <v>1.0149872611297082</v>
      </c>
      <c r="BU44" s="1">
        <v>1.0288464005265308</v>
      </c>
      <c r="BV44" s="1">
        <v>1.1386871131846699</v>
      </c>
      <c r="BW44" s="1">
        <v>0.98207093650089849</v>
      </c>
      <c r="BX44" s="1">
        <v>1.0153693271884732</v>
      </c>
      <c r="BY44" s="1">
        <v>1.140422681404357</v>
      </c>
      <c r="BZ44" s="1">
        <v>1.0544602966313408</v>
      </c>
      <c r="CA44" s="1">
        <v>1.0120851548940197</v>
      </c>
      <c r="CB44" s="1">
        <v>13.135316928447633</v>
      </c>
    </row>
    <row r="45" spans="1:80" ht="12" outlineLevel="1" x14ac:dyDescent="0.25">
      <c r="A45" s="1">
        <f t="shared" si="4"/>
        <v>34</v>
      </c>
      <c r="B45" s="12" t="s">
        <v>54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5">
        <f t="shared" si="3"/>
        <v>0</v>
      </c>
      <c r="Q45" s="19"/>
      <c r="BQ45" s="1">
        <v>1.1118896683223087</v>
      </c>
      <c r="BR45" s="1">
        <v>1.0902379948667211</v>
      </c>
      <c r="BS45" s="1">
        <v>0.77651446231472721</v>
      </c>
      <c r="BT45" s="1">
        <v>1.0201955434288312</v>
      </c>
      <c r="BU45" s="1">
        <v>0.44245648755881917</v>
      </c>
      <c r="BV45" s="1">
        <v>0.29071763473092627</v>
      </c>
      <c r="BW45" s="1">
        <v>0.23456717616007763</v>
      </c>
      <c r="BX45" s="1">
        <v>2.2501651601012718</v>
      </c>
      <c r="BY45" s="1">
        <v>1.2218578734673184</v>
      </c>
      <c r="BZ45" s="1">
        <v>0.49675631441440532</v>
      </c>
      <c r="CA45" s="1">
        <v>0.27865480269367221</v>
      </c>
      <c r="CB45" s="1">
        <v>6.5425517198012955</v>
      </c>
    </row>
    <row r="46" spans="1:80" ht="12" outlineLevel="1" x14ac:dyDescent="0.25">
      <c r="A46" s="1">
        <f t="shared" si="4"/>
        <v>35</v>
      </c>
      <c r="B46" s="12" t="s">
        <v>54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15">
        <f t="shared" si="3"/>
        <v>0</v>
      </c>
      <c r="Q46" s="19"/>
    </row>
    <row r="47" spans="1:80" ht="12" outlineLevel="1" x14ac:dyDescent="0.25">
      <c r="A47" s="1">
        <f t="shared" si="4"/>
        <v>36</v>
      </c>
      <c r="B47" s="12" t="s">
        <v>54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5">
        <f t="shared" si="3"/>
        <v>0</v>
      </c>
      <c r="Q47" s="19"/>
    </row>
    <row r="48" spans="1:80" ht="12" outlineLevel="1" x14ac:dyDescent="0.25">
      <c r="A48" s="1">
        <f t="shared" si="4"/>
        <v>37</v>
      </c>
      <c r="B48" s="12" t="s">
        <v>54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15">
        <f t="shared" si="3"/>
        <v>0</v>
      </c>
      <c r="Q48" s="19"/>
    </row>
    <row r="49" spans="1:17" ht="12" outlineLevel="1" x14ac:dyDescent="0.25">
      <c r="A49" s="1">
        <f t="shared" si="4"/>
        <v>38</v>
      </c>
      <c r="B49" s="12" t="s">
        <v>54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15">
        <f t="shared" si="3"/>
        <v>0</v>
      </c>
      <c r="Q49" s="19"/>
    </row>
    <row r="50" spans="1:17" ht="5.4" customHeight="1" outlineLevel="1" x14ac:dyDescent="0.25">
      <c r="B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5"/>
    </row>
    <row r="51" spans="1:17" ht="12" x14ac:dyDescent="0.25">
      <c r="B51" s="8" t="s">
        <v>31</v>
      </c>
      <c r="C51" s="16"/>
      <c r="D51" s="17">
        <f t="shared" ref="D51:O51" si="5">SUM(D21:D50)</f>
        <v>35</v>
      </c>
      <c r="E51" s="17">
        <f t="shared" si="5"/>
        <v>40</v>
      </c>
      <c r="F51" s="17">
        <f t="shared" si="5"/>
        <v>0</v>
      </c>
      <c r="G51" s="17">
        <f t="shared" si="5"/>
        <v>0</v>
      </c>
      <c r="H51" s="17">
        <f t="shared" si="5"/>
        <v>0</v>
      </c>
      <c r="I51" s="17">
        <f t="shared" si="5"/>
        <v>0</v>
      </c>
      <c r="J51" s="17">
        <f t="shared" si="5"/>
        <v>0</v>
      </c>
      <c r="K51" s="17">
        <f t="shared" si="5"/>
        <v>0</v>
      </c>
      <c r="L51" s="17">
        <f t="shared" si="5"/>
        <v>0</v>
      </c>
      <c r="M51" s="17">
        <f t="shared" si="5"/>
        <v>0</v>
      </c>
      <c r="N51" s="17">
        <f t="shared" si="5"/>
        <v>0</v>
      </c>
      <c r="O51" s="17">
        <f t="shared" si="5"/>
        <v>0</v>
      </c>
      <c r="P51" s="18">
        <f>SUM(P21:P50)</f>
        <v>75</v>
      </c>
    </row>
    <row r="52" spans="1:17" ht="5.4" customHeight="1" x14ac:dyDescent="0.25">
      <c r="B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5"/>
    </row>
    <row r="53" spans="1:17" ht="12" x14ac:dyDescent="0.25">
      <c r="B53" s="48" t="s">
        <v>32</v>
      </c>
      <c r="C53" s="49"/>
      <c r="D53" s="50">
        <f t="shared" ref="D53:P53" si="6">D19-D51</f>
        <v>15</v>
      </c>
      <c r="E53" s="50">
        <f t="shared" si="6"/>
        <v>15</v>
      </c>
      <c r="F53" s="50">
        <f t="shared" si="6"/>
        <v>0</v>
      </c>
      <c r="G53" s="50">
        <f t="shared" si="6"/>
        <v>0</v>
      </c>
      <c r="H53" s="50">
        <f t="shared" si="6"/>
        <v>0</v>
      </c>
      <c r="I53" s="50">
        <f t="shared" si="6"/>
        <v>0</v>
      </c>
      <c r="J53" s="50">
        <f t="shared" si="6"/>
        <v>0</v>
      </c>
      <c r="K53" s="50">
        <f t="shared" si="6"/>
        <v>0</v>
      </c>
      <c r="L53" s="50">
        <f>L19-L51</f>
        <v>0</v>
      </c>
      <c r="M53" s="50">
        <f t="shared" ref="M53:O53" si="7">M19-M51</f>
        <v>0</v>
      </c>
      <c r="N53" s="50">
        <f t="shared" si="7"/>
        <v>0</v>
      </c>
      <c r="O53" s="50">
        <f t="shared" si="7"/>
        <v>0</v>
      </c>
      <c r="P53" s="51">
        <f t="shared" si="6"/>
        <v>30</v>
      </c>
    </row>
    <row r="54" spans="1:17" ht="5.4" customHeight="1" x14ac:dyDescent="0.25">
      <c r="B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5"/>
    </row>
    <row r="55" spans="1:17" ht="12" outlineLevel="1" x14ac:dyDescent="0.25">
      <c r="A55" s="1">
        <f>A49+1</f>
        <v>39</v>
      </c>
      <c r="B55" s="12" t="s">
        <v>13</v>
      </c>
      <c r="D55" s="76">
        <v>20</v>
      </c>
      <c r="E55" s="76">
        <v>15</v>
      </c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15">
        <f t="shared" ref="P55:P60" si="8">SUM(D55:O55)</f>
        <v>35</v>
      </c>
      <c r="Q55" s="19"/>
    </row>
    <row r="56" spans="1:17" ht="12" outlineLevel="1" x14ac:dyDescent="0.25">
      <c r="A56" s="1">
        <f t="shared" ref="A56:A60" si="9">A55+1</f>
        <v>40</v>
      </c>
      <c r="B56" s="12" t="s">
        <v>61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15">
        <f t="shared" si="8"/>
        <v>0</v>
      </c>
      <c r="Q56" s="19"/>
    </row>
    <row r="57" spans="1:17" ht="12" outlineLevel="1" x14ac:dyDescent="0.25">
      <c r="A57" s="1">
        <f t="shared" si="9"/>
        <v>41</v>
      </c>
      <c r="B57" s="12" t="s">
        <v>62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15">
        <f t="shared" si="8"/>
        <v>0</v>
      </c>
      <c r="Q57" s="19"/>
    </row>
    <row r="58" spans="1:17" ht="12" outlineLevel="1" x14ac:dyDescent="0.25">
      <c r="A58" s="1">
        <f t="shared" si="9"/>
        <v>42</v>
      </c>
      <c r="B58" s="12" t="s">
        <v>63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15">
        <f t="shared" si="8"/>
        <v>0</v>
      </c>
      <c r="Q58" s="19"/>
    </row>
    <row r="59" spans="1:17" ht="12" outlineLevel="1" x14ac:dyDescent="0.25">
      <c r="A59" s="1">
        <f t="shared" si="9"/>
        <v>43</v>
      </c>
      <c r="B59" s="12" t="s">
        <v>64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15">
        <f t="shared" si="8"/>
        <v>0</v>
      </c>
      <c r="Q59" s="19"/>
    </row>
    <row r="60" spans="1:17" ht="12" outlineLevel="1" x14ac:dyDescent="0.25">
      <c r="A60" s="1">
        <f t="shared" si="9"/>
        <v>44</v>
      </c>
      <c r="B60" s="12" t="s">
        <v>65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15">
        <f t="shared" si="8"/>
        <v>0</v>
      </c>
      <c r="Q60" s="19"/>
    </row>
    <row r="61" spans="1:17" ht="5.4" customHeight="1" outlineLevel="1" x14ac:dyDescent="0.25">
      <c r="B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5"/>
    </row>
    <row r="62" spans="1:17" ht="12" x14ac:dyDescent="0.25">
      <c r="B62" s="8" t="s">
        <v>66</v>
      </c>
      <c r="C62" s="16"/>
      <c r="D62" s="17">
        <f t="shared" ref="D62:O62" si="10">SUM(D55:D60)</f>
        <v>20</v>
      </c>
      <c r="E62" s="17">
        <f t="shared" si="10"/>
        <v>15</v>
      </c>
      <c r="F62" s="17">
        <f t="shared" si="10"/>
        <v>0</v>
      </c>
      <c r="G62" s="17">
        <f t="shared" si="10"/>
        <v>0</v>
      </c>
      <c r="H62" s="17">
        <f t="shared" si="10"/>
        <v>0</v>
      </c>
      <c r="I62" s="17">
        <f t="shared" si="10"/>
        <v>0</v>
      </c>
      <c r="J62" s="17">
        <f t="shared" si="10"/>
        <v>0</v>
      </c>
      <c r="K62" s="17">
        <f t="shared" si="10"/>
        <v>0</v>
      </c>
      <c r="L62" s="17">
        <f t="shared" si="10"/>
        <v>0</v>
      </c>
      <c r="M62" s="17">
        <f t="shared" si="10"/>
        <v>0</v>
      </c>
      <c r="N62" s="17">
        <f t="shared" si="10"/>
        <v>0</v>
      </c>
      <c r="O62" s="17">
        <f t="shared" si="10"/>
        <v>0</v>
      </c>
      <c r="P62" s="18">
        <f>SUM(P55:P60)</f>
        <v>35</v>
      </c>
    </row>
    <row r="63" spans="1:17" ht="5.4" customHeight="1" x14ac:dyDescent="0.25">
      <c r="B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5"/>
    </row>
    <row r="64" spans="1:17" ht="12" outlineLevel="1" x14ac:dyDescent="0.25">
      <c r="A64" s="1">
        <f>A60+1</f>
        <v>45</v>
      </c>
      <c r="B64" s="12" t="s">
        <v>69</v>
      </c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15">
        <f t="shared" ref="P64:P74" si="11">SUM(D64:O64)</f>
        <v>0</v>
      </c>
      <c r="Q64" s="19"/>
    </row>
    <row r="65" spans="1:17" ht="12" outlineLevel="1" x14ac:dyDescent="0.25">
      <c r="A65" s="1">
        <f t="shared" ref="A65:A74" si="12">A64+1</f>
        <v>46</v>
      </c>
      <c r="B65" s="12" t="s">
        <v>70</v>
      </c>
      <c r="D65" s="76">
        <v>10</v>
      </c>
      <c r="E65" s="76">
        <v>12</v>
      </c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15">
        <f t="shared" si="11"/>
        <v>22</v>
      </c>
      <c r="Q65" s="19"/>
    </row>
    <row r="66" spans="1:17" ht="12" outlineLevel="1" x14ac:dyDescent="0.25">
      <c r="A66" s="1">
        <f t="shared" si="12"/>
        <v>47</v>
      </c>
      <c r="B66" s="12" t="s">
        <v>71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15">
        <f t="shared" si="11"/>
        <v>0</v>
      </c>
      <c r="Q66" s="19"/>
    </row>
    <row r="67" spans="1:17" ht="12" outlineLevel="1" x14ac:dyDescent="0.25">
      <c r="A67" s="1">
        <f t="shared" si="12"/>
        <v>48</v>
      </c>
      <c r="B67" s="12" t="s">
        <v>35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15">
        <f t="shared" si="11"/>
        <v>0</v>
      </c>
      <c r="Q67" s="19"/>
    </row>
    <row r="68" spans="1:17" ht="12" outlineLevel="1" x14ac:dyDescent="0.25">
      <c r="A68" s="1">
        <f t="shared" si="12"/>
        <v>49</v>
      </c>
      <c r="B68" s="12" t="s">
        <v>72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15">
        <f t="shared" si="11"/>
        <v>0</v>
      </c>
      <c r="Q68" s="19"/>
    </row>
    <row r="69" spans="1:17" ht="12" outlineLevel="1" x14ac:dyDescent="0.25">
      <c r="A69" s="1">
        <f t="shared" si="12"/>
        <v>50</v>
      </c>
      <c r="B69" s="12" t="s">
        <v>65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15">
        <f t="shared" si="11"/>
        <v>0</v>
      </c>
      <c r="Q69" s="19"/>
    </row>
    <row r="70" spans="1:17" ht="12" outlineLevel="1" x14ac:dyDescent="0.25">
      <c r="A70" s="1">
        <f t="shared" si="12"/>
        <v>51</v>
      </c>
      <c r="B70" s="12" t="s">
        <v>65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15">
        <f t="shared" si="11"/>
        <v>0</v>
      </c>
      <c r="Q70" s="19"/>
    </row>
    <row r="71" spans="1:17" ht="12" outlineLevel="1" x14ac:dyDescent="0.25">
      <c r="A71" s="1">
        <f t="shared" si="12"/>
        <v>52</v>
      </c>
      <c r="B71" s="12" t="s">
        <v>65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15">
        <f t="shared" si="11"/>
        <v>0</v>
      </c>
      <c r="Q71" s="19"/>
    </row>
    <row r="72" spans="1:17" ht="12" outlineLevel="1" x14ac:dyDescent="0.25">
      <c r="A72" s="1">
        <f t="shared" si="12"/>
        <v>53</v>
      </c>
      <c r="B72" s="12" t="s">
        <v>65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15">
        <f t="shared" si="11"/>
        <v>0</v>
      </c>
      <c r="Q72" s="19"/>
    </row>
    <row r="73" spans="1:17" ht="12" outlineLevel="1" x14ac:dyDescent="0.25">
      <c r="A73" s="1">
        <f t="shared" si="12"/>
        <v>54</v>
      </c>
      <c r="B73" s="12" t="s">
        <v>65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15">
        <f t="shared" si="11"/>
        <v>0</v>
      </c>
      <c r="Q73" s="19"/>
    </row>
    <row r="74" spans="1:17" ht="12" outlineLevel="1" x14ac:dyDescent="0.25">
      <c r="A74" s="1">
        <f t="shared" si="12"/>
        <v>55</v>
      </c>
      <c r="B74" s="12" t="s">
        <v>65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15">
        <f t="shared" si="11"/>
        <v>0</v>
      </c>
      <c r="Q74" s="19"/>
    </row>
    <row r="75" spans="1:17" ht="5.4" customHeight="1" outlineLevel="1" x14ac:dyDescent="0.25">
      <c r="B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5"/>
    </row>
    <row r="76" spans="1:17" ht="12" x14ac:dyDescent="0.25">
      <c r="B76" s="8" t="s">
        <v>68</v>
      </c>
      <c r="C76" s="16"/>
      <c r="D76" s="17">
        <f t="shared" ref="D76:P76" si="13">SUM(D64:D74)</f>
        <v>10</v>
      </c>
      <c r="E76" s="17">
        <f t="shared" si="13"/>
        <v>12</v>
      </c>
      <c r="F76" s="17">
        <f t="shared" si="13"/>
        <v>0</v>
      </c>
      <c r="G76" s="17">
        <f t="shared" si="13"/>
        <v>0</v>
      </c>
      <c r="H76" s="17">
        <f t="shared" si="13"/>
        <v>0</v>
      </c>
      <c r="I76" s="17">
        <f t="shared" si="13"/>
        <v>0</v>
      </c>
      <c r="J76" s="17">
        <f t="shared" si="13"/>
        <v>0</v>
      </c>
      <c r="K76" s="17">
        <f t="shared" si="13"/>
        <v>0</v>
      </c>
      <c r="L76" s="17">
        <f t="shared" si="13"/>
        <v>0</v>
      </c>
      <c r="M76" s="17">
        <f t="shared" si="13"/>
        <v>0</v>
      </c>
      <c r="N76" s="17">
        <f t="shared" si="13"/>
        <v>0</v>
      </c>
      <c r="O76" s="17">
        <f t="shared" si="13"/>
        <v>0</v>
      </c>
      <c r="P76" s="18">
        <f t="shared" si="13"/>
        <v>22</v>
      </c>
      <c r="Q76" s="4"/>
    </row>
    <row r="77" spans="1:17" ht="5.4" customHeight="1" x14ac:dyDescent="0.25">
      <c r="B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5"/>
    </row>
    <row r="78" spans="1:17" ht="12" outlineLevel="1" x14ac:dyDescent="0.25">
      <c r="A78" s="1">
        <f>A74+1</f>
        <v>56</v>
      </c>
      <c r="B78" s="12" t="s">
        <v>33</v>
      </c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15">
        <f t="shared" ref="P78:P86" si="14">SUM(D78:O78)</f>
        <v>0</v>
      </c>
      <c r="Q78" s="19"/>
    </row>
    <row r="79" spans="1:17" ht="12" outlineLevel="1" x14ac:dyDescent="0.25">
      <c r="A79" s="1">
        <f t="shared" ref="A79:A86" si="15">A78+1</f>
        <v>57</v>
      </c>
      <c r="B79" s="12" t="s">
        <v>34</v>
      </c>
      <c r="D79" s="76">
        <v>5</v>
      </c>
      <c r="E79" s="76">
        <v>6</v>
      </c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15">
        <f t="shared" si="14"/>
        <v>11</v>
      </c>
      <c r="Q79" s="19"/>
    </row>
    <row r="80" spans="1:17" ht="12" outlineLevel="1" x14ac:dyDescent="0.25">
      <c r="A80" s="1">
        <f t="shared" si="15"/>
        <v>58</v>
      </c>
      <c r="B80" s="12" t="s">
        <v>76</v>
      </c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15">
        <f t="shared" si="14"/>
        <v>0</v>
      </c>
      <c r="Q80" s="19"/>
    </row>
    <row r="81" spans="1:17" ht="12" outlineLevel="1" x14ac:dyDescent="0.25">
      <c r="A81" s="1">
        <f t="shared" si="15"/>
        <v>59</v>
      </c>
      <c r="B81" s="12" t="s">
        <v>77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15">
        <f t="shared" si="14"/>
        <v>0</v>
      </c>
      <c r="Q81" s="19"/>
    </row>
    <row r="82" spans="1:17" ht="12" outlineLevel="1" x14ac:dyDescent="0.25">
      <c r="A82" s="1">
        <f t="shared" si="15"/>
        <v>60</v>
      </c>
      <c r="B82" s="12" t="s">
        <v>78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15">
        <f t="shared" si="14"/>
        <v>0</v>
      </c>
      <c r="Q82" s="19"/>
    </row>
    <row r="83" spans="1:17" ht="12" outlineLevel="1" x14ac:dyDescent="0.25">
      <c r="A83" s="1">
        <f t="shared" si="15"/>
        <v>61</v>
      </c>
      <c r="B83" s="12" t="s">
        <v>79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15">
        <f t="shared" si="14"/>
        <v>0</v>
      </c>
      <c r="Q83" s="19"/>
    </row>
    <row r="84" spans="1:17" ht="12" outlineLevel="1" x14ac:dyDescent="0.25">
      <c r="A84" s="1">
        <f t="shared" si="15"/>
        <v>62</v>
      </c>
      <c r="B84" s="12" t="s">
        <v>65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15">
        <f t="shared" si="14"/>
        <v>0</v>
      </c>
      <c r="Q84" s="19"/>
    </row>
    <row r="85" spans="1:17" ht="12" outlineLevel="1" x14ac:dyDescent="0.25">
      <c r="A85" s="1">
        <f t="shared" si="15"/>
        <v>63</v>
      </c>
      <c r="B85" s="12" t="s">
        <v>65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15">
        <f t="shared" si="14"/>
        <v>0</v>
      </c>
      <c r="Q85" s="19"/>
    </row>
    <row r="86" spans="1:17" ht="12" outlineLevel="1" x14ac:dyDescent="0.25">
      <c r="A86" s="1">
        <f t="shared" si="15"/>
        <v>64</v>
      </c>
      <c r="B86" s="12" t="s">
        <v>65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15">
        <f t="shared" si="14"/>
        <v>0</v>
      </c>
      <c r="Q86" s="19"/>
    </row>
    <row r="87" spans="1:17" ht="5.4" customHeight="1" outlineLevel="1" x14ac:dyDescent="0.25">
      <c r="B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5"/>
    </row>
    <row r="88" spans="1:17" ht="12" x14ac:dyDescent="0.25">
      <c r="B88" s="8" t="s">
        <v>74</v>
      </c>
      <c r="C88" s="16"/>
      <c r="D88" s="17">
        <f t="shared" ref="D88:O88" si="16">SUM(D78:D86)</f>
        <v>5</v>
      </c>
      <c r="E88" s="17">
        <f t="shared" si="16"/>
        <v>6</v>
      </c>
      <c r="F88" s="17">
        <f t="shared" si="16"/>
        <v>0</v>
      </c>
      <c r="G88" s="17">
        <f t="shared" si="16"/>
        <v>0</v>
      </c>
      <c r="H88" s="17">
        <f t="shared" si="16"/>
        <v>0</v>
      </c>
      <c r="I88" s="17">
        <f t="shared" si="16"/>
        <v>0</v>
      </c>
      <c r="J88" s="17">
        <f t="shared" si="16"/>
        <v>0</v>
      </c>
      <c r="K88" s="17">
        <f t="shared" si="16"/>
        <v>0</v>
      </c>
      <c r="L88" s="17">
        <f t="shared" si="16"/>
        <v>0</v>
      </c>
      <c r="M88" s="17">
        <f t="shared" si="16"/>
        <v>0</v>
      </c>
      <c r="N88" s="17">
        <f t="shared" si="16"/>
        <v>0</v>
      </c>
      <c r="O88" s="17">
        <f t="shared" si="16"/>
        <v>0</v>
      </c>
      <c r="P88" s="18">
        <f>SUM(P78:P86)</f>
        <v>11</v>
      </c>
    </row>
    <row r="89" spans="1:17" ht="5.4" customHeight="1" x14ac:dyDescent="0.25">
      <c r="B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5"/>
    </row>
    <row r="90" spans="1:17" ht="12" outlineLevel="1" x14ac:dyDescent="0.25">
      <c r="A90" s="1">
        <f>A86+1</f>
        <v>65</v>
      </c>
      <c r="B90" s="12" t="s">
        <v>28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15">
        <f t="shared" ref="P90:P100" si="17">SUM(D90:O90)</f>
        <v>0</v>
      </c>
      <c r="Q90" s="19"/>
    </row>
    <row r="91" spans="1:17" ht="12" outlineLevel="1" x14ac:dyDescent="0.25">
      <c r="A91" s="1">
        <f t="shared" ref="A91:A100" si="18">A90+1</f>
        <v>66</v>
      </c>
      <c r="B91" s="12" t="s">
        <v>36</v>
      </c>
      <c r="D91" s="76">
        <v>3</v>
      </c>
      <c r="E91" s="76">
        <v>4</v>
      </c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15">
        <f t="shared" si="17"/>
        <v>7</v>
      </c>
      <c r="Q91" s="19"/>
    </row>
    <row r="92" spans="1:17" ht="12" outlineLevel="1" x14ac:dyDescent="0.25">
      <c r="A92" s="1">
        <f t="shared" si="18"/>
        <v>67</v>
      </c>
      <c r="B92" s="12" t="s">
        <v>80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15">
        <f t="shared" si="17"/>
        <v>0</v>
      </c>
      <c r="Q92" s="19"/>
    </row>
    <row r="93" spans="1:17" ht="12" outlineLevel="1" x14ac:dyDescent="0.25">
      <c r="A93" s="1">
        <f t="shared" si="18"/>
        <v>68</v>
      </c>
      <c r="B93" s="12" t="s">
        <v>81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15">
        <f t="shared" si="17"/>
        <v>0</v>
      </c>
      <c r="Q93" s="19"/>
    </row>
    <row r="94" spans="1:17" ht="12" outlineLevel="1" x14ac:dyDescent="0.25">
      <c r="A94" s="1">
        <f t="shared" si="18"/>
        <v>69</v>
      </c>
      <c r="B94" s="12" t="s">
        <v>82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15">
        <f t="shared" si="17"/>
        <v>0</v>
      </c>
      <c r="Q94" s="19"/>
    </row>
    <row r="95" spans="1:17" ht="12" outlineLevel="1" x14ac:dyDescent="0.25">
      <c r="A95" s="1">
        <f t="shared" si="18"/>
        <v>70</v>
      </c>
      <c r="B95" s="12" t="s">
        <v>65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15">
        <f t="shared" si="17"/>
        <v>0</v>
      </c>
      <c r="Q95" s="19"/>
    </row>
    <row r="96" spans="1:17" ht="12" outlineLevel="1" x14ac:dyDescent="0.25">
      <c r="A96" s="1">
        <f t="shared" si="18"/>
        <v>71</v>
      </c>
      <c r="B96" s="12" t="s">
        <v>65</v>
      </c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15">
        <f t="shared" si="17"/>
        <v>0</v>
      </c>
      <c r="Q96" s="19"/>
    </row>
    <row r="97" spans="1:17" ht="12" outlineLevel="1" x14ac:dyDescent="0.25">
      <c r="A97" s="1">
        <f t="shared" si="18"/>
        <v>72</v>
      </c>
      <c r="B97" s="12" t="s">
        <v>65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15">
        <f t="shared" si="17"/>
        <v>0</v>
      </c>
      <c r="Q97" s="19"/>
    </row>
    <row r="98" spans="1:17" ht="12" outlineLevel="1" x14ac:dyDescent="0.25">
      <c r="A98" s="1">
        <f t="shared" si="18"/>
        <v>73</v>
      </c>
      <c r="B98" s="12" t="s">
        <v>65</v>
      </c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15">
        <f t="shared" si="17"/>
        <v>0</v>
      </c>
      <c r="Q98" s="19"/>
    </row>
    <row r="99" spans="1:17" ht="12" outlineLevel="1" x14ac:dyDescent="0.25">
      <c r="A99" s="1">
        <f t="shared" si="18"/>
        <v>74</v>
      </c>
      <c r="B99" s="12" t="s">
        <v>65</v>
      </c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15">
        <f t="shared" si="17"/>
        <v>0</v>
      </c>
      <c r="Q99" s="19"/>
    </row>
    <row r="100" spans="1:17" ht="12" outlineLevel="1" x14ac:dyDescent="0.25">
      <c r="A100" s="1">
        <f t="shared" si="18"/>
        <v>75</v>
      </c>
      <c r="B100" s="12" t="s">
        <v>65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15">
        <f t="shared" si="17"/>
        <v>0</v>
      </c>
      <c r="Q100" s="19"/>
    </row>
    <row r="101" spans="1:17" ht="5.4" customHeight="1" outlineLevel="1" x14ac:dyDescent="0.25">
      <c r="B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5"/>
    </row>
    <row r="102" spans="1:17" ht="12" x14ac:dyDescent="0.25">
      <c r="B102" s="8" t="s">
        <v>75</v>
      </c>
      <c r="C102" s="16"/>
      <c r="D102" s="17">
        <f t="shared" ref="D102:P102" si="19">SUM(D90:D100)</f>
        <v>3</v>
      </c>
      <c r="E102" s="17">
        <f t="shared" si="19"/>
        <v>4</v>
      </c>
      <c r="F102" s="17">
        <f t="shared" si="19"/>
        <v>0</v>
      </c>
      <c r="G102" s="17">
        <f t="shared" si="19"/>
        <v>0</v>
      </c>
      <c r="H102" s="17">
        <f t="shared" si="19"/>
        <v>0</v>
      </c>
      <c r="I102" s="17">
        <f t="shared" si="19"/>
        <v>0</v>
      </c>
      <c r="J102" s="17">
        <f t="shared" si="19"/>
        <v>0</v>
      </c>
      <c r="K102" s="17">
        <f t="shared" si="19"/>
        <v>0</v>
      </c>
      <c r="L102" s="17">
        <f t="shared" si="19"/>
        <v>0</v>
      </c>
      <c r="M102" s="17">
        <f t="shared" si="19"/>
        <v>0</v>
      </c>
      <c r="N102" s="17">
        <f t="shared" si="19"/>
        <v>0</v>
      </c>
      <c r="O102" s="17">
        <f t="shared" si="19"/>
        <v>0</v>
      </c>
      <c r="P102" s="18">
        <f t="shared" si="19"/>
        <v>7</v>
      </c>
      <c r="Q102" s="4"/>
    </row>
    <row r="103" spans="1:17" ht="6.6" customHeight="1" x14ac:dyDescent="0.2">
      <c r="B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4"/>
    </row>
    <row r="104" spans="1:17" ht="12" x14ac:dyDescent="0.25">
      <c r="B104" s="48" t="s">
        <v>37</v>
      </c>
      <c r="C104" s="49"/>
      <c r="D104" s="50">
        <f>D62-D76+D88-D102</f>
        <v>12</v>
      </c>
      <c r="E104" s="50">
        <f t="shared" ref="E104:P104" si="20">E62-E76+E88-E102</f>
        <v>5</v>
      </c>
      <c r="F104" s="50">
        <f t="shared" si="20"/>
        <v>0</v>
      </c>
      <c r="G104" s="50">
        <f t="shared" si="20"/>
        <v>0</v>
      </c>
      <c r="H104" s="50">
        <f t="shared" si="20"/>
        <v>0</v>
      </c>
      <c r="I104" s="50">
        <f t="shared" si="20"/>
        <v>0</v>
      </c>
      <c r="J104" s="50">
        <f t="shared" si="20"/>
        <v>0</v>
      </c>
      <c r="K104" s="50">
        <f t="shared" si="20"/>
        <v>0</v>
      </c>
      <c r="L104" s="50">
        <f t="shared" si="20"/>
        <v>0</v>
      </c>
      <c r="M104" s="50">
        <f t="shared" si="20"/>
        <v>0</v>
      </c>
      <c r="N104" s="50">
        <f t="shared" si="20"/>
        <v>0</v>
      </c>
      <c r="O104" s="50">
        <f t="shared" si="20"/>
        <v>0</v>
      </c>
      <c r="P104" s="51">
        <f t="shared" si="20"/>
        <v>17</v>
      </c>
    </row>
    <row r="105" spans="1:17" ht="5.4" customHeight="1" x14ac:dyDescent="0.25">
      <c r="B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5"/>
    </row>
    <row r="106" spans="1:17" ht="12.6" thickBot="1" x14ac:dyDescent="0.3">
      <c r="B106" s="20" t="s">
        <v>38</v>
      </c>
      <c r="C106" s="21"/>
      <c r="D106" s="22">
        <f t="shared" ref="D106:O106" si="21">D104+D53</f>
        <v>27</v>
      </c>
      <c r="E106" s="22">
        <f t="shared" si="21"/>
        <v>20</v>
      </c>
      <c r="F106" s="22">
        <f t="shared" si="21"/>
        <v>0</v>
      </c>
      <c r="G106" s="22">
        <f t="shared" si="21"/>
        <v>0</v>
      </c>
      <c r="H106" s="22">
        <f t="shared" si="21"/>
        <v>0</v>
      </c>
      <c r="I106" s="22">
        <f t="shared" si="21"/>
        <v>0</v>
      </c>
      <c r="J106" s="22">
        <f t="shared" si="21"/>
        <v>0</v>
      </c>
      <c r="K106" s="22">
        <f t="shared" si="21"/>
        <v>0</v>
      </c>
      <c r="L106" s="22">
        <f t="shared" si="21"/>
        <v>0</v>
      </c>
      <c r="M106" s="22">
        <f t="shared" si="21"/>
        <v>0</v>
      </c>
      <c r="N106" s="22">
        <f t="shared" si="21"/>
        <v>0</v>
      </c>
      <c r="O106" s="22">
        <f t="shared" si="21"/>
        <v>0</v>
      </c>
      <c r="P106" s="23">
        <f>SUM(D106:O106)</f>
        <v>47</v>
      </c>
    </row>
    <row r="107" spans="1:17" ht="4.2" customHeight="1" thickTop="1" x14ac:dyDescent="0.2">
      <c r="B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4"/>
    </row>
    <row r="108" spans="1:17" s="2" customFormat="1" ht="12.6" thickBot="1" x14ac:dyDescent="0.3">
      <c r="B108" s="20" t="s">
        <v>39</v>
      </c>
      <c r="C108" s="24"/>
      <c r="D108" s="25">
        <f t="shared" ref="D108:P108" si="22">D106+D7</f>
        <v>127</v>
      </c>
      <c r="E108" s="25">
        <f t="shared" si="22"/>
        <v>147</v>
      </c>
      <c r="F108" s="25">
        <f t="shared" si="22"/>
        <v>147</v>
      </c>
      <c r="G108" s="25">
        <f t="shared" si="22"/>
        <v>147</v>
      </c>
      <c r="H108" s="25">
        <f t="shared" si="22"/>
        <v>147</v>
      </c>
      <c r="I108" s="25">
        <f t="shared" si="22"/>
        <v>147</v>
      </c>
      <c r="J108" s="25">
        <f t="shared" si="22"/>
        <v>147</v>
      </c>
      <c r="K108" s="25">
        <f t="shared" si="22"/>
        <v>147</v>
      </c>
      <c r="L108" s="25">
        <f t="shared" si="22"/>
        <v>147</v>
      </c>
      <c r="M108" s="25">
        <f t="shared" si="22"/>
        <v>147</v>
      </c>
      <c r="N108" s="25">
        <f t="shared" si="22"/>
        <v>147</v>
      </c>
      <c r="O108" s="25">
        <f t="shared" si="22"/>
        <v>147</v>
      </c>
      <c r="P108" s="26">
        <f t="shared" si="22"/>
        <v>147</v>
      </c>
      <c r="Q108" s="27"/>
    </row>
    <row r="109" spans="1:17" ht="12" thickTop="1" x14ac:dyDescent="0.2">
      <c r="B109" s="28"/>
    </row>
    <row r="110" spans="1:17" x14ac:dyDescent="0.2">
      <c r="B110" s="28"/>
    </row>
    <row r="111" spans="1:17" x14ac:dyDescent="0.2">
      <c r="B111" s="28"/>
    </row>
    <row r="112" spans="1:17" x14ac:dyDescent="0.2">
      <c r="B112" s="28"/>
    </row>
    <row r="113" spans="2:2" x14ac:dyDescent="0.2">
      <c r="B113" s="28"/>
    </row>
    <row r="114" spans="2:2" x14ac:dyDescent="0.2">
      <c r="B114" s="28"/>
    </row>
    <row r="115" spans="2:2" x14ac:dyDescent="0.2">
      <c r="B115" s="28"/>
    </row>
    <row r="116" spans="2:2" x14ac:dyDescent="0.2">
      <c r="B116" s="28"/>
    </row>
    <row r="117" spans="2:2" x14ac:dyDescent="0.2">
      <c r="B117" s="28"/>
    </row>
    <row r="118" spans="2:2" x14ac:dyDescent="0.2">
      <c r="B118" s="28"/>
    </row>
    <row r="119" spans="2:2" x14ac:dyDescent="0.2">
      <c r="B119" s="28"/>
    </row>
    <row r="120" spans="2:2" x14ac:dyDescent="0.2">
      <c r="B120" s="28"/>
    </row>
    <row r="121" spans="2:2" x14ac:dyDescent="0.2">
      <c r="B121" s="28"/>
    </row>
    <row r="122" spans="2:2" x14ac:dyDescent="0.2">
      <c r="B122" s="28"/>
    </row>
    <row r="123" spans="2:2" x14ac:dyDescent="0.2">
      <c r="B123" s="28"/>
    </row>
    <row r="124" spans="2:2" x14ac:dyDescent="0.2">
      <c r="B124" s="28"/>
    </row>
    <row r="125" spans="2:2" x14ac:dyDescent="0.2">
      <c r="B125" s="28"/>
    </row>
    <row r="126" spans="2:2" x14ac:dyDescent="0.2">
      <c r="B126" s="28"/>
    </row>
    <row r="127" spans="2:2" x14ac:dyDescent="0.2">
      <c r="B127" s="28"/>
    </row>
    <row r="128" spans="2:2" x14ac:dyDescent="0.2">
      <c r="B128" s="28"/>
    </row>
    <row r="129" spans="2:2" x14ac:dyDescent="0.2">
      <c r="B129" s="28"/>
    </row>
    <row r="130" spans="2:2" x14ac:dyDescent="0.2">
      <c r="B130" s="28"/>
    </row>
  </sheetData>
  <pageMargins left="0.75" right="0.75" top="1" bottom="1" header="0" footer="0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50169-AE6A-4D8A-8926-91C30DA1B92F}">
  <dimension ref="A1:BU129"/>
  <sheetViews>
    <sheetView showGridLines="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11" sqref="M11"/>
    </sheetView>
  </sheetViews>
  <sheetFormatPr baseColWidth="10" defaultColWidth="11.44140625" defaultRowHeight="11.4" outlineLevelRow="1" outlineLevelCol="1" x14ac:dyDescent="0.2"/>
  <cols>
    <col min="1" max="1" width="5.109375" style="1" customWidth="1"/>
    <col min="2" max="2" width="38.44140625" style="1" customWidth="1"/>
    <col min="3" max="3" width="12.88671875" style="1" customWidth="1"/>
    <col min="4" max="8" width="13.88671875" style="1" customWidth="1" outlineLevel="1"/>
    <col min="9" max="9" width="16" style="1" bestFit="1" customWidth="1"/>
    <col min="10" max="10" width="2.33203125" style="1" customWidth="1"/>
    <col min="11" max="11" width="14.88671875" style="1" customWidth="1"/>
    <col min="12" max="12" width="2.33203125" style="1" customWidth="1"/>
    <col min="13" max="13" width="13.88671875" style="1" bestFit="1" customWidth="1"/>
    <col min="14" max="14" width="2.33203125" style="1" customWidth="1"/>
    <col min="15" max="15" width="65.77734375" style="67" customWidth="1"/>
    <col min="16" max="16384" width="11.44140625" style="1"/>
  </cols>
  <sheetData>
    <row r="1" spans="1:73" ht="64.8" customHeight="1" thickBot="1" x14ac:dyDescent="0.25"/>
    <row r="2" spans="1:73" ht="12.6" thickBot="1" x14ac:dyDescent="0.3">
      <c r="B2" s="65" t="s">
        <v>83</v>
      </c>
      <c r="C2" s="79" t="s">
        <v>84</v>
      </c>
      <c r="D2" s="3"/>
      <c r="E2" s="3"/>
      <c r="F2" s="3"/>
      <c r="G2" s="3"/>
      <c r="H2" s="3"/>
    </row>
    <row r="3" spans="1:73" ht="12.6" thickBot="1" x14ac:dyDescent="0.3">
      <c r="B3" s="65" t="s">
        <v>51</v>
      </c>
      <c r="C3" s="66">
        <f>'1 Estimación Tesorería'!C3</f>
        <v>2020</v>
      </c>
    </row>
    <row r="4" spans="1:73" ht="17.399999999999999" customHeight="1" x14ac:dyDescent="0.2">
      <c r="B4" s="1" t="s">
        <v>0</v>
      </c>
    </row>
    <row r="5" spans="1:73" ht="7.2" customHeight="1" thickBot="1" x14ac:dyDescent="0.25"/>
    <row r="6" spans="1:73" ht="13.2" thickTop="1" thickBot="1" x14ac:dyDescent="0.3">
      <c r="B6" s="5"/>
      <c r="C6" s="6"/>
      <c r="D6" s="46" t="s">
        <v>44</v>
      </c>
      <c r="E6" s="46" t="s">
        <v>45</v>
      </c>
      <c r="F6" s="46" t="s">
        <v>46</v>
      </c>
      <c r="G6" s="46" t="s">
        <v>47</v>
      </c>
      <c r="H6" s="46" t="s">
        <v>48</v>
      </c>
      <c r="I6" s="47" t="str">
        <f>"AÑO "&amp;$C$3</f>
        <v>AÑO 2020</v>
      </c>
      <c r="K6" s="63" t="str">
        <f>"ESTIMACIÓN "&amp;$C$3</f>
        <v>ESTIMACIÓN 2020</v>
      </c>
      <c r="M6" s="64" t="s">
        <v>49</v>
      </c>
      <c r="O6" s="68" t="s">
        <v>86</v>
      </c>
    </row>
    <row r="7" spans="1:73" ht="12.6" thickTop="1" x14ac:dyDescent="0.25">
      <c r="B7" s="8" t="s">
        <v>1</v>
      </c>
      <c r="C7" s="9"/>
      <c r="D7" s="10">
        <v>0</v>
      </c>
      <c r="E7" s="10">
        <f>D108</f>
        <v>0</v>
      </c>
      <c r="F7" s="10">
        <f t="shared" ref="F7:H7" si="0">E108</f>
        <v>0</v>
      </c>
      <c r="G7" s="10">
        <f t="shared" si="0"/>
        <v>0</v>
      </c>
      <c r="H7" s="10">
        <f t="shared" si="0"/>
        <v>0</v>
      </c>
      <c r="I7" s="11">
        <f>+D7</f>
        <v>0</v>
      </c>
      <c r="K7" s="52">
        <f>IFERROR(INDEX('1 Estimación Tesorería'!$D$7:$O$102,MATCH($B7,'1 Estimación Tesorería'!$B$7:$B$108,0),MATCH($C$2,'1 Estimación Tesorería'!$D$6:$O$6,0)),0)</f>
        <v>100</v>
      </c>
      <c r="M7" s="52">
        <f>I7-K7</f>
        <v>-100</v>
      </c>
      <c r="O7" s="69"/>
    </row>
    <row r="8" spans="1:73" ht="2.4" customHeight="1" x14ac:dyDescent="0.2">
      <c r="B8" s="12"/>
      <c r="D8" s="13"/>
      <c r="E8" s="13"/>
      <c r="F8" s="13"/>
      <c r="G8" s="13"/>
      <c r="H8" s="13"/>
      <c r="I8" s="14"/>
      <c r="J8" s="4"/>
      <c r="K8" s="53"/>
      <c r="L8" s="4"/>
      <c r="M8" s="53"/>
      <c r="N8" s="4"/>
      <c r="O8" s="70"/>
      <c r="BJ8" s="1" t="s">
        <v>2</v>
      </c>
      <c r="BK8" s="1" t="s">
        <v>3</v>
      </c>
      <c r="BL8" s="1" t="s">
        <v>4</v>
      </c>
      <c r="BM8" s="1" t="s">
        <v>5</v>
      </c>
      <c r="BN8" s="1" t="s">
        <v>6</v>
      </c>
      <c r="BO8" s="1" t="s">
        <v>7</v>
      </c>
      <c r="BP8" s="1" t="s">
        <v>8</v>
      </c>
      <c r="BQ8" s="1" t="s">
        <v>9</v>
      </c>
      <c r="BR8" s="1" t="s">
        <v>10</v>
      </c>
      <c r="BS8" s="1" t="s">
        <v>11</v>
      </c>
      <c r="BT8" s="1" t="s">
        <v>12</v>
      </c>
    </row>
    <row r="9" spans="1:73" ht="12" outlineLevel="1" x14ac:dyDescent="0.25">
      <c r="A9" s="1">
        <v>1</v>
      </c>
      <c r="B9" s="12" t="s">
        <v>52</v>
      </c>
      <c r="D9" s="76"/>
      <c r="E9" s="76"/>
      <c r="F9" s="76"/>
      <c r="G9" s="76"/>
      <c r="H9" s="76"/>
      <c r="I9" s="15">
        <f t="shared" ref="I9:I15" si="1">SUM(D9:H9)</f>
        <v>0</v>
      </c>
      <c r="K9" s="54">
        <f>IFERROR(INDEX('1 Estimación Tesorería'!$D$7:$O$102,MATCH($B9,'1 Estimación Tesorería'!$B$7:$B$108,0),MATCH($C$2,'1 Estimación Tesorería'!$D$6:$O$6,0)),0)</f>
        <v>50</v>
      </c>
      <c r="M9" s="54">
        <f t="shared" ref="M9:M17" si="2">I9-K9</f>
        <v>-50</v>
      </c>
      <c r="O9" s="77"/>
      <c r="BJ9" s="1">
        <v>1.4911135884179856</v>
      </c>
      <c r="BK9" s="1">
        <v>1.4220175582565808</v>
      </c>
      <c r="BL9" s="1">
        <v>1.0088264317195417</v>
      </c>
      <c r="BM9" s="1">
        <v>1.0544387429111162</v>
      </c>
      <c r="BN9" s="1">
        <v>1.1019854113414136</v>
      </c>
      <c r="BO9" s="1">
        <v>1.1130428657335312</v>
      </c>
      <c r="BP9" s="1">
        <v>1.1013999653512383</v>
      </c>
      <c r="BQ9" s="1">
        <v>0.93290304021644366</v>
      </c>
      <c r="BR9" s="1">
        <v>1.0735404738380734</v>
      </c>
      <c r="BS9" s="1">
        <v>0.99982573317669565</v>
      </c>
      <c r="BT9" s="1">
        <v>1.0470135323461536</v>
      </c>
      <c r="BU9" s="1">
        <v>12.552621598022675</v>
      </c>
    </row>
    <row r="10" spans="1:73" ht="12" outlineLevel="1" x14ac:dyDescent="0.25">
      <c r="A10" s="1">
        <v>2</v>
      </c>
      <c r="B10" s="12" t="s">
        <v>53</v>
      </c>
      <c r="D10" s="76"/>
      <c r="E10" s="76"/>
      <c r="F10" s="76"/>
      <c r="G10" s="76"/>
      <c r="H10" s="76"/>
      <c r="I10" s="15">
        <f t="shared" si="1"/>
        <v>0</v>
      </c>
      <c r="K10" s="54">
        <f>IFERROR(INDEX('1 Estimación Tesorería'!$D$7:$O$102,MATCH($B10,'1 Estimación Tesorería'!$B$7:$B$108,0),MATCH($C$2,'1 Estimación Tesorería'!$D$6:$O$6,0)),0)</f>
        <v>0</v>
      </c>
      <c r="M10" s="54">
        <f t="shared" si="2"/>
        <v>0</v>
      </c>
      <c r="O10" s="77"/>
      <c r="BJ10" s="1">
        <v>0</v>
      </c>
      <c r="BK10" s="1">
        <v>0</v>
      </c>
      <c r="BL10" s="1">
        <v>0.2</v>
      </c>
      <c r="BM10" s="1">
        <v>0.6</v>
      </c>
      <c r="BN10" s="1">
        <v>0.2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</row>
    <row r="11" spans="1:73" ht="12" outlineLevel="1" x14ac:dyDescent="0.25">
      <c r="A11" s="1">
        <v>3</v>
      </c>
      <c r="B11" s="12" t="s">
        <v>14</v>
      </c>
      <c r="D11" s="76"/>
      <c r="E11" s="76"/>
      <c r="F11" s="76"/>
      <c r="G11" s="76"/>
      <c r="H11" s="76"/>
      <c r="I11" s="15">
        <f t="shared" si="1"/>
        <v>0</v>
      </c>
      <c r="K11" s="54">
        <f>IFERROR(INDEX('1 Estimación Tesorería'!$D$7:$O$102,MATCH($B11,'1 Estimación Tesorería'!$B$7:$B$108,0),MATCH($C$2,'1 Estimación Tesorería'!$D$6:$O$6,0)),0)</f>
        <v>0</v>
      </c>
      <c r="M11" s="54">
        <f t="shared" si="2"/>
        <v>0</v>
      </c>
      <c r="O11" s="77"/>
    </row>
    <row r="12" spans="1:73" ht="12" outlineLevel="1" x14ac:dyDescent="0.25">
      <c r="A12" s="1">
        <v>4</v>
      </c>
      <c r="B12" s="12" t="s">
        <v>54</v>
      </c>
      <c r="D12" s="76"/>
      <c r="E12" s="76"/>
      <c r="F12" s="76"/>
      <c r="G12" s="76"/>
      <c r="H12" s="76"/>
      <c r="I12" s="15">
        <f t="shared" si="1"/>
        <v>0</v>
      </c>
      <c r="J12" s="4"/>
      <c r="K12" s="54">
        <f>IFERROR(INDEX('1 Estimación Tesorería'!$D$7:$O$102,MATCH($B12,'1 Estimación Tesorería'!$B$7:$B$108,0),MATCH($C$2,'1 Estimación Tesorería'!$D$6:$O$6,0)),0)</f>
        <v>0</v>
      </c>
      <c r="L12" s="4"/>
      <c r="M12" s="54">
        <f t="shared" si="2"/>
        <v>0</v>
      </c>
      <c r="N12" s="4"/>
      <c r="O12" s="77"/>
    </row>
    <row r="13" spans="1:73" ht="12" outlineLevel="1" x14ac:dyDescent="0.25">
      <c r="A13" s="1">
        <v>5</v>
      </c>
      <c r="B13" s="12" t="s">
        <v>54</v>
      </c>
      <c r="D13" s="76"/>
      <c r="E13" s="76"/>
      <c r="F13" s="76"/>
      <c r="G13" s="76"/>
      <c r="H13" s="76"/>
      <c r="I13" s="15">
        <f t="shared" si="1"/>
        <v>0</v>
      </c>
      <c r="K13" s="54">
        <f>IFERROR(INDEX('1 Estimación Tesorería'!$D$7:$O$102,MATCH($B13,'1 Estimación Tesorería'!$B$7:$B$108,0),MATCH($C$2,'1 Estimación Tesorería'!$D$6:$O$6,0)),0)</f>
        <v>0</v>
      </c>
      <c r="M13" s="54">
        <f t="shared" si="2"/>
        <v>0</v>
      </c>
      <c r="O13" s="77"/>
      <c r="BJ13" s="1">
        <v>1.0129896160540901</v>
      </c>
      <c r="BK13" s="1">
        <v>1.1787049043809186</v>
      </c>
      <c r="BL13" s="1">
        <v>1.0592695828219181</v>
      </c>
      <c r="BM13" s="1">
        <v>1.156174419389743</v>
      </c>
      <c r="BN13" s="1">
        <v>1.1822023746663983</v>
      </c>
      <c r="BO13" s="1">
        <v>1.0794381944476905</v>
      </c>
      <c r="BP13" s="1">
        <v>1.1590741259197002</v>
      </c>
      <c r="BQ13" s="1">
        <v>1.2210114348492707</v>
      </c>
      <c r="BR13" s="1">
        <v>1.0190969435732455</v>
      </c>
      <c r="BS13" s="1">
        <v>1.1128150877141512</v>
      </c>
      <c r="BT13" s="1">
        <v>1.1954474524469771</v>
      </c>
      <c r="BU13" s="1">
        <v>12.847018113842331</v>
      </c>
    </row>
    <row r="14" spans="1:73" ht="12" outlineLevel="1" x14ac:dyDescent="0.25">
      <c r="A14" s="1">
        <v>6</v>
      </c>
      <c r="B14" s="12" t="s">
        <v>54</v>
      </c>
      <c r="D14" s="76"/>
      <c r="E14" s="76"/>
      <c r="F14" s="76"/>
      <c r="G14" s="76"/>
      <c r="H14" s="76"/>
      <c r="I14" s="15">
        <f t="shared" si="1"/>
        <v>0</v>
      </c>
      <c r="K14" s="54">
        <f>IFERROR(INDEX('1 Estimación Tesorería'!$D$7:$O$102,MATCH($B14,'1 Estimación Tesorería'!$B$7:$B$108,0),MATCH($C$2,'1 Estimación Tesorería'!$D$6:$O$6,0)),0)</f>
        <v>0</v>
      </c>
      <c r="M14" s="54">
        <f t="shared" si="2"/>
        <v>0</v>
      </c>
      <c r="O14" s="77"/>
      <c r="BJ14" s="1" t="e">
        <v>#REF!</v>
      </c>
      <c r="BK14" s="1" t="e">
        <v>#REF!</v>
      </c>
      <c r="BL14" s="1" t="e">
        <v>#REF!</v>
      </c>
      <c r="BM14" s="1" t="e">
        <v>#REF!</v>
      </c>
      <c r="BN14" s="1" t="e">
        <v>#REF!</v>
      </c>
      <c r="BO14" s="1" t="e">
        <v>#REF!</v>
      </c>
      <c r="BP14" s="1" t="e">
        <v>#REF!</v>
      </c>
      <c r="BQ14" s="1" t="e">
        <v>#REF!</v>
      </c>
      <c r="BR14" s="1" t="e">
        <v>#REF!</v>
      </c>
      <c r="BS14" s="1" t="e">
        <v>#REF!</v>
      </c>
      <c r="BT14" s="1" t="e">
        <v>#REF!</v>
      </c>
      <c r="BU14" s="1" t="e">
        <v>#REF!</v>
      </c>
    </row>
    <row r="15" spans="1:73" ht="12" outlineLevel="1" x14ac:dyDescent="0.25">
      <c r="A15" s="1">
        <v>7</v>
      </c>
      <c r="B15" s="12" t="s">
        <v>54</v>
      </c>
      <c r="D15" s="76"/>
      <c r="E15" s="76"/>
      <c r="F15" s="76"/>
      <c r="G15" s="76"/>
      <c r="H15" s="76"/>
      <c r="I15" s="15">
        <f t="shared" si="1"/>
        <v>0</v>
      </c>
      <c r="K15" s="54">
        <f>IFERROR(INDEX('1 Estimación Tesorería'!$D$7:$O$102,MATCH($B15,'1 Estimación Tesorería'!$B$7:$B$108,0),MATCH($C$2,'1 Estimación Tesorería'!$D$6:$O$6,0)),0)</f>
        <v>0</v>
      </c>
      <c r="M15" s="54">
        <f t="shared" si="2"/>
        <v>0</v>
      </c>
      <c r="O15" s="77"/>
    </row>
    <row r="16" spans="1:73" ht="12" outlineLevel="1" x14ac:dyDescent="0.25">
      <c r="A16" s="1">
        <v>8</v>
      </c>
      <c r="B16" s="12" t="s">
        <v>54</v>
      </c>
      <c r="D16" s="76"/>
      <c r="E16" s="76"/>
      <c r="F16" s="76"/>
      <c r="G16" s="76"/>
      <c r="H16" s="76"/>
      <c r="I16" s="15">
        <f t="shared" ref="I16:I17" si="3">SUM(D16:H16)</f>
        <v>0</v>
      </c>
      <c r="K16" s="54">
        <f>IFERROR(INDEX('1 Estimación Tesorería'!$D$7:$O$102,MATCH($B16,'1 Estimación Tesorería'!$B$7:$B$108,0),MATCH($C$2,'1 Estimación Tesorería'!$D$6:$O$6,0)),0)</f>
        <v>0</v>
      </c>
      <c r="M16" s="54">
        <f t="shared" si="2"/>
        <v>0</v>
      </c>
      <c r="O16" s="77"/>
    </row>
    <row r="17" spans="1:73" ht="12" outlineLevel="1" x14ac:dyDescent="0.25">
      <c r="A17" s="1">
        <v>9</v>
      </c>
      <c r="B17" s="12" t="s">
        <v>54</v>
      </c>
      <c r="D17" s="76"/>
      <c r="E17" s="76"/>
      <c r="F17" s="76"/>
      <c r="G17" s="76"/>
      <c r="H17" s="76"/>
      <c r="I17" s="15">
        <f t="shared" si="3"/>
        <v>0</v>
      </c>
      <c r="K17" s="54">
        <f>IFERROR(INDEX('1 Estimación Tesorería'!$D$7:$O$102,MATCH($B17,'1 Estimación Tesorería'!$B$7:$B$108,0),MATCH($C$2,'1 Estimación Tesorería'!$D$6:$O$6,0)),0)</f>
        <v>0</v>
      </c>
      <c r="M17" s="54">
        <f t="shared" si="2"/>
        <v>0</v>
      </c>
      <c r="O17" s="77"/>
    </row>
    <row r="18" spans="1:73" ht="5.4" customHeight="1" outlineLevel="1" x14ac:dyDescent="0.25">
      <c r="B18" s="12"/>
      <c r="D18" s="13"/>
      <c r="E18" s="13"/>
      <c r="F18" s="13"/>
      <c r="G18" s="13"/>
      <c r="H18" s="13"/>
      <c r="I18" s="15"/>
      <c r="K18" s="54"/>
      <c r="M18" s="54"/>
      <c r="O18" s="71"/>
    </row>
    <row r="19" spans="1:73" ht="12" x14ac:dyDescent="0.25">
      <c r="B19" s="8" t="s">
        <v>15</v>
      </c>
      <c r="C19" s="16"/>
      <c r="D19" s="17">
        <f>SUM(D9:D18)</f>
        <v>0</v>
      </c>
      <c r="E19" s="17">
        <f t="shared" ref="E19:H19" si="4">SUM(E9:E18)</f>
        <v>0</v>
      </c>
      <c r="F19" s="17">
        <f t="shared" si="4"/>
        <v>0</v>
      </c>
      <c r="G19" s="17">
        <f t="shared" si="4"/>
        <v>0</v>
      </c>
      <c r="H19" s="17">
        <f t="shared" si="4"/>
        <v>0</v>
      </c>
      <c r="I19" s="18">
        <f>SUM(I9:I18)</f>
        <v>0</v>
      </c>
      <c r="K19" s="55">
        <f>SUM(K9:K18)</f>
        <v>50</v>
      </c>
      <c r="M19" s="55">
        <f>SUM(M9:M18)</f>
        <v>-50</v>
      </c>
      <c r="O19" s="72"/>
    </row>
    <row r="20" spans="1:73" ht="5.4" customHeight="1" x14ac:dyDescent="0.25">
      <c r="B20" s="12"/>
      <c r="D20" s="13"/>
      <c r="E20" s="13"/>
      <c r="F20" s="13"/>
      <c r="G20" s="13"/>
      <c r="H20" s="13"/>
      <c r="I20" s="15"/>
      <c r="J20" s="19"/>
      <c r="K20" s="54"/>
      <c r="L20" s="19"/>
      <c r="M20" s="54"/>
      <c r="N20" s="19"/>
      <c r="O20" s="71"/>
    </row>
    <row r="21" spans="1:73" ht="12" outlineLevel="1" x14ac:dyDescent="0.25">
      <c r="A21" s="1">
        <f>A17+1</f>
        <v>10</v>
      </c>
      <c r="B21" s="12" t="s">
        <v>58</v>
      </c>
      <c r="D21" s="76"/>
      <c r="E21" s="76"/>
      <c r="F21" s="76"/>
      <c r="G21" s="76"/>
      <c r="H21" s="76"/>
      <c r="I21" s="15">
        <f t="shared" ref="I21:I46" si="5">SUM(D21:H21)</f>
        <v>0</v>
      </c>
      <c r="K21" s="54">
        <f>IFERROR(INDEX('1 Estimación Tesorería'!$D$7:$O$102,MATCH($B21,'1 Estimación Tesorería'!$B$7:$B$108,0),MATCH($C$2,'1 Estimación Tesorería'!$D$6:$O$6,0)),0)</f>
        <v>35</v>
      </c>
      <c r="M21" s="54">
        <f t="shared" ref="M21:M49" si="6">I21-K21</f>
        <v>-35</v>
      </c>
      <c r="O21" s="77"/>
      <c r="BJ21" s="1">
        <v>1.1617925901416319</v>
      </c>
      <c r="BK21" s="1">
        <v>1.6012409049944778</v>
      </c>
      <c r="BL21" s="1">
        <v>0.92595089433894795</v>
      </c>
      <c r="BM21" s="1">
        <v>0.80842340157520587</v>
      </c>
      <c r="BN21" s="1">
        <v>1.3440254444432149</v>
      </c>
      <c r="BO21" s="1">
        <v>0.79723509562514083</v>
      </c>
      <c r="BP21" s="1">
        <v>0.79754075747358522</v>
      </c>
      <c r="BQ21" s="1">
        <v>1.6173196241007128</v>
      </c>
      <c r="BR21" s="1">
        <v>0.68858686412767534</v>
      </c>
      <c r="BS21" s="1">
        <v>0.79132253728856117</v>
      </c>
      <c r="BT21" s="1">
        <v>1.5492812028854293</v>
      </c>
      <c r="BU21" s="1">
        <v>13.025679551220177</v>
      </c>
    </row>
    <row r="22" spans="1:73" ht="12" outlineLevel="1" x14ac:dyDescent="0.25">
      <c r="A22" s="1">
        <f>A21+1</f>
        <v>11</v>
      </c>
      <c r="B22" s="12" t="s">
        <v>16</v>
      </c>
      <c r="D22" s="76"/>
      <c r="E22" s="76"/>
      <c r="F22" s="76"/>
      <c r="G22" s="76"/>
      <c r="H22" s="76"/>
      <c r="I22" s="15">
        <f t="shared" si="5"/>
        <v>0</v>
      </c>
      <c r="K22" s="54">
        <f>IFERROR(INDEX('1 Estimación Tesorería'!$D$7:$O$102,MATCH($B22,'1 Estimación Tesorería'!$B$7:$B$108,0),MATCH($C$2,'1 Estimación Tesorería'!$D$6:$O$6,0)),0)</f>
        <v>0</v>
      </c>
      <c r="M22" s="54">
        <f t="shared" si="6"/>
        <v>0</v>
      </c>
      <c r="O22" s="77"/>
    </row>
    <row r="23" spans="1:73" ht="12" outlineLevel="1" x14ac:dyDescent="0.25">
      <c r="A23" s="1">
        <f t="shared" ref="A23:A49" si="7">A22+1</f>
        <v>12</v>
      </c>
      <c r="B23" s="12" t="s">
        <v>17</v>
      </c>
      <c r="D23" s="76"/>
      <c r="E23" s="76"/>
      <c r="F23" s="76"/>
      <c r="G23" s="76"/>
      <c r="H23" s="76"/>
      <c r="I23" s="15">
        <f t="shared" si="5"/>
        <v>0</v>
      </c>
      <c r="K23" s="54">
        <f>IFERROR(INDEX('1 Estimación Tesorería'!$D$7:$O$102,MATCH($B23,'1 Estimación Tesorería'!$B$7:$B$108,0),MATCH($C$2,'1 Estimación Tesorería'!$D$6:$O$6,0)),0)</f>
        <v>0</v>
      </c>
      <c r="M23" s="54">
        <f t="shared" si="6"/>
        <v>0</v>
      </c>
      <c r="O23" s="77"/>
    </row>
    <row r="24" spans="1:73" ht="12" outlineLevel="1" x14ac:dyDescent="0.25">
      <c r="A24" s="1">
        <f t="shared" si="7"/>
        <v>13</v>
      </c>
      <c r="B24" s="12" t="s">
        <v>60</v>
      </c>
      <c r="D24" s="76"/>
      <c r="E24" s="76"/>
      <c r="F24" s="76"/>
      <c r="G24" s="76"/>
      <c r="H24" s="76"/>
      <c r="I24" s="15">
        <f t="shared" si="5"/>
        <v>0</v>
      </c>
      <c r="K24" s="54">
        <f>IFERROR(INDEX('1 Estimación Tesorería'!$D$7:$O$102,MATCH($B24,'1 Estimación Tesorería'!$B$7:$B$108,0),MATCH($C$2,'1 Estimación Tesorería'!$D$6:$O$6,0)),0)</f>
        <v>0</v>
      </c>
      <c r="M24" s="54">
        <f t="shared" si="6"/>
        <v>0</v>
      </c>
      <c r="O24" s="77"/>
    </row>
    <row r="25" spans="1:73" ht="12" outlineLevel="1" x14ac:dyDescent="0.25">
      <c r="A25" s="1">
        <f t="shared" si="7"/>
        <v>14</v>
      </c>
      <c r="B25" s="12" t="s">
        <v>55</v>
      </c>
      <c r="D25" s="76"/>
      <c r="E25" s="76"/>
      <c r="F25" s="76"/>
      <c r="G25" s="76"/>
      <c r="H25" s="76"/>
      <c r="I25" s="15">
        <f t="shared" si="5"/>
        <v>0</v>
      </c>
      <c r="K25" s="54">
        <f>IFERROR(INDEX('1 Estimación Tesorería'!$D$7:$O$102,MATCH($B25,'1 Estimación Tesorería'!$B$7:$B$108,0),MATCH($C$2,'1 Estimación Tesorería'!$D$6:$O$6,0)),0)</f>
        <v>0</v>
      </c>
      <c r="M25" s="54">
        <f t="shared" si="6"/>
        <v>0</v>
      </c>
      <c r="O25" s="77"/>
    </row>
    <row r="26" spans="1:73" ht="12" outlineLevel="1" x14ac:dyDescent="0.25">
      <c r="A26" s="1">
        <f t="shared" si="7"/>
        <v>15</v>
      </c>
      <c r="B26" s="12" t="s">
        <v>59</v>
      </c>
      <c r="D26" s="76"/>
      <c r="E26" s="76"/>
      <c r="F26" s="76"/>
      <c r="G26" s="76"/>
      <c r="H26" s="76"/>
      <c r="I26" s="15">
        <f t="shared" si="5"/>
        <v>0</v>
      </c>
      <c r="K26" s="54">
        <f>IFERROR(INDEX('1 Estimación Tesorería'!$D$7:$O$102,MATCH($B26,'1 Estimación Tesorería'!$B$7:$B$108,0),MATCH($C$2,'1 Estimación Tesorería'!$D$6:$O$6,0)),0)</f>
        <v>0</v>
      </c>
      <c r="M26" s="54">
        <f t="shared" si="6"/>
        <v>0</v>
      </c>
      <c r="O26" s="77"/>
    </row>
    <row r="27" spans="1:73" ht="12" outlineLevel="1" x14ac:dyDescent="0.25">
      <c r="A27" s="1">
        <f t="shared" si="7"/>
        <v>16</v>
      </c>
      <c r="B27" s="12" t="s">
        <v>18</v>
      </c>
      <c r="D27" s="76"/>
      <c r="E27" s="76"/>
      <c r="F27" s="76"/>
      <c r="G27" s="76"/>
      <c r="H27" s="76"/>
      <c r="I27" s="15">
        <f t="shared" si="5"/>
        <v>0</v>
      </c>
      <c r="K27" s="54">
        <f>IFERROR(INDEX('1 Estimación Tesorería'!$D$7:$O$102,MATCH($B27,'1 Estimación Tesorería'!$B$7:$B$108,0),MATCH($C$2,'1 Estimación Tesorería'!$D$6:$O$6,0)),0)</f>
        <v>0</v>
      </c>
      <c r="M27" s="54">
        <f t="shared" si="6"/>
        <v>0</v>
      </c>
      <c r="O27" s="77"/>
    </row>
    <row r="28" spans="1:73" ht="12" outlineLevel="1" x14ac:dyDescent="0.25">
      <c r="A28" s="1">
        <f t="shared" si="7"/>
        <v>17</v>
      </c>
      <c r="B28" s="12" t="s">
        <v>19</v>
      </c>
      <c r="D28" s="76"/>
      <c r="E28" s="76"/>
      <c r="F28" s="76"/>
      <c r="G28" s="76"/>
      <c r="H28" s="76"/>
      <c r="I28" s="15">
        <f t="shared" si="5"/>
        <v>0</v>
      </c>
      <c r="K28" s="54">
        <f>IFERROR(INDEX('1 Estimación Tesorería'!$D$7:$O$102,MATCH($B28,'1 Estimación Tesorería'!$B$7:$B$108,0),MATCH($C$2,'1 Estimación Tesorería'!$D$6:$O$6,0)),0)</f>
        <v>0</v>
      </c>
      <c r="M28" s="54">
        <f t="shared" si="6"/>
        <v>0</v>
      </c>
      <c r="O28" s="77"/>
    </row>
    <row r="29" spans="1:73" ht="12" outlineLevel="1" x14ac:dyDescent="0.25">
      <c r="A29" s="1">
        <f t="shared" si="7"/>
        <v>18</v>
      </c>
      <c r="B29" s="12" t="s">
        <v>20</v>
      </c>
      <c r="D29" s="76"/>
      <c r="E29" s="76"/>
      <c r="F29" s="76"/>
      <c r="G29" s="76"/>
      <c r="H29" s="76"/>
      <c r="I29" s="15">
        <f t="shared" si="5"/>
        <v>0</v>
      </c>
      <c r="K29" s="54">
        <f>IFERROR(INDEX('1 Estimación Tesorería'!$D$7:$O$102,MATCH($B29,'1 Estimación Tesorería'!$B$7:$B$108,0),MATCH($C$2,'1 Estimación Tesorería'!$D$6:$O$6,0)),0)</f>
        <v>0</v>
      </c>
      <c r="M29" s="54">
        <f t="shared" si="6"/>
        <v>0</v>
      </c>
      <c r="O29" s="77"/>
    </row>
    <row r="30" spans="1:73" ht="12" outlineLevel="1" x14ac:dyDescent="0.25">
      <c r="A30" s="1">
        <f t="shared" si="7"/>
        <v>19</v>
      </c>
      <c r="B30" s="12" t="s">
        <v>56</v>
      </c>
      <c r="D30" s="76"/>
      <c r="E30" s="76"/>
      <c r="F30" s="76"/>
      <c r="G30" s="76"/>
      <c r="H30" s="76"/>
      <c r="I30" s="15">
        <f t="shared" si="5"/>
        <v>0</v>
      </c>
      <c r="K30" s="54">
        <f>IFERROR(INDEX('1 Estimación Tesorería'!$D$7:$O$102,MATCH($B30,'1 Estimación Tesorería'!$B$7:$B$108,0),MATCH($C$2,'1 Estimación Tesorería'!$D$6:$O$6,0)),0)</f>
        <v>0</v>
      </c>
      <c r="M30" s="54">
        <f t="shared" si="6"/>
        <v>0</v>
      </c>
      <c r="O30" s="77"/>
    </row>
    <row r="31" spans="1:73" ht="12" outlineLevel="1" x14ac:dyDescent="0.25">
      <c r="A31" s="1">
        <f t="shared" si="7"/>
        <v>20</v>
      </c>
      <c r="B31" s="12" t="s">
        <v>21</v>
      </c>
      <c r="D31" s="76"/>
      <c r="E31" s="76"/>
      <c r="F31" s="76"/>
      <c r="G31" s="76"/>
      <c r="H31" s="76"/>
      <c r="I31" s="15">
        <f t="shared" si="5"/>
        <v>0</v>
      </c>
      <c r="K31" s="54">
        <f>IFERROR(INDEX('1 Estimación Tesorería'!$D$7:$O$102,MATCH($B31,'1 Estimación Tesorería'!$B$7:$B$108,0),MATCH($C$2,'1 Estimación Tesorería'!$D$6:$O$6,0)),0)</f>
        <v>0</v>
      </c>
      <c r="M31" s="54">
        <f t="shared" si="6"/>
        <v>0</v>
      </c>
      <c r="O31" s="77"/>
    </row>
    <row r="32" spans="1:73" ht="12" outlineLevel="1" x14ac:dyDescent="0.25">
      <c r="A32" s="1">
        <f t="shared" si="7"/>
        <v>21</v>
      </c>
      <c r="B32" s="12" t="s">
        <v>22</v>
      </c>
      <c r="D32" s="76"/>
      <c r="E32" s="76"/>
      <c r="F32" s="76"/>
      <c r="G32" s="76"/>
      <c r="H32" s="76"/>
      <c r="I32" s="15">
        <f t="shared" si="5"/>
        <v>0</v>
      </c>
      <c r="K32" s="54">
        <f>IFERROR(INDEX('1 Estimación Tesorería'!$D$7:$O$102,MATCH($B32,'1 Estimación Tesorería'!$B$7:$B$108,0),MATCH($C$2,'1 Estimación Tesorería'!$D$6:$O$6,0)),0)</f>
        <v>0</v>
      </c>
      <c r="M32" s="54">
        <f t="shared" si="6"/>
        <v>0</v>
      </c>
      <c r="O32" s="77"/>
    </row>
    <row r="33" spans="1:73" ht="12" outlineLevel="1" x14ac:dyDescent="0.25">
      <c r="A33" s="1">
        <f t="shared" si="7"/>
        <v>22</v>
      </c>
      <c r="B33" s="12" t="s">
        <v>57</v>
      </c>
      <c r="D33" s="76"/>
      <c r="E33" s="76"/>
      <c r="F33" s="76"/>
      <c r="G33" s="76"/>
      <c r="H33" s="76"/>
      <c r="I33" s="15">
        <f t="shared" si="5"/>
        <v>0</v>
      </c>
      <c r="K33" s="54">
        <f>IFERROR(INDEX('1 Estimación Tesorería'!$D$7:$O$102,MATCH($B33,'1 Estimación Tesorería'!$B$7:$B$108,0),MATCH($C$2,'1 Estimación Tesorería'!$D$6:$O$6,0)),0)</f>
        <v>0</v>
      </c>
      <c r="M33" s="54">
        <f t="shared" si="6"/>
        <v>0</v>
      </c>
      <c r="O33" s="77"/>
    </row>
    <row r="34" spans="1:73" ht="12" outlineLevel="1" x14ac:dyDescent="0.25">
      <c r="A34" s="1">
        <f t="shared" si="7"/>
        <v>23</v>
      </c>
      <c r="B34" s="12" t="s">
        <v>23</v>
      </c>
      <c r="D34" s="76"/>
      <c r="E34" s="76"/>
      <c r="F34" s="76"/>
      <c r="G34" s="76"/>
      <c r="H34" s="76"/>
      <c r="I34" s="15">
        <f t="shared" si="5"/>
        <v>0</v>
      </c>
      <c r="K34" s="54">
        <f>IFERROR(INDEX('1 Estimación Tesorería'!$D$7:$O$102,MATCH($B34,'1 Estimación Tesorería'!$B$7:$B$108,0),MATCH($C$2,'1 Estimación Tesorería'!$D$6:$O$6,0)),0)</f>
        <v>0</v>
      </c>
      <c r="M34" s="54">
        <f t="shared" si="6"/>
        <v>0</v>
      </c>
      <c r="O34" s="77"/>
    </row>
    <row r="35" spans="1:73" ht="12" outlineLevel="1" x14ac:dyDescent="0.25">
      <c r="A35" s="1">
        <f t="shared" si="7"/>
        <v>24</v>
      </c>
      <c r="B35" s="12" t="s">
        <v>24</v>
      </c>
      <c r="D35" s="76"/>
      <c r="E35" s="76"/>
      <c r="F35" s="76"/>
      <c r="G35" s="76"/>
      <c r="H35" s="76"/>
      <c r="I35" s="15">
        <f t="shared" si="5"/>
        <v>0</v>
      </c>
      <c r="K35" s="54">
        <f>IFERROR(INDEX('1 Estimación Tesorería'!$D$7:$O$102,MATCH($B35,'1 Estimación Tesorería'!$B$7:$B$108,0),MATCH($C$2,'1 Estimación Tesorería'!$D$6:$O$6,0)),0)</f>
        <v>0</v>
      </c>
      <c r="M35" s="54">
        <f t="shared" si="6"/>
        <v>0</v>
      </c>
      <c r="O35" s="77"/>
      <c r="BJ35" s="1">
        <v>1.1955402622555695</v>
      </c>
      <c r="BK35" s="1">
        <v>1.1212324018979003</v>
      </c>
      <c r="BL35" s="1">
        <v>1.1950528965503562</v>
      </c>
      <c r="BM35" s="1">
        <v>1.0975456226665272</v>
      </c>
      <c r="BN35" s="1">
        <v>1.0827198090346848</v>
      </c>
      <c r="BO35" s="1">
        <v>1.0715951866707807</v>
      </c>
      <c r="BP35" s="1">
        <v>1.1214857680205432</v>
      </c>
      <c r="BQ35" s="1">
        <v>1.0777313954759042</v>
      </c>
      <c r="BR35" s="1">
        <v>1.0915345005149331</v>
      </c>
      <c r="BS35" s="1">
        <v>1.0797652483756026</v>
      </c>
      <c r="BT35" s="1">
        <v>1.073680475086906</v>
      </c>
      <c r="BU35" s="1">
        <v>13.02796797767923</v>
      </c>
    </row>
    <row r="36" spans="1:73" ht="12" outlineLevel="1" x14ac:dyDescent="0.25">
      <c r="A36" s="1">
        <f t="shared" si="7"/>
        <v>25</v>
      </c>
      <c r="B36" s="12" t="s">
        <v>25</v>
      </c>
      <c r="D36" s="76"/>
      <c r="E36" s="76"/>
      <c r="F36" s="76"/>
      <c r="G36" s="76"/>
      <c r="H36" s="76"/>
      <c r="I36" s="15">
        <f t="shared" si="5"/>
        <v>0</v>
      </c>
      <c r="K36" s="54">
        <f>IFERROR(INDEX('1 Estimación Tesorería'!$D$7:$O$102,MATCH($B36,'1 Estimación Tesorería'!$B$7:$B$108,0),MATCH($C$2,'1 Estimación Tesorería'!$D$6:$O$6,0)),0)</f>
        <v>0</v>
      </c>
      <c r="M36" s="54">
        <f t="shared" si="6"/>
        <v>0</v>
      </c>
      <c r="O36" s="77"/>
    </row>
    <row r="37" spans="1:73" ht="12" outlineLevel="1" x14ac:dyDescent="0.25">
      <c r="A37" s="1">
        <f t="shared" si="7"/>
        <v>26</v>
      </c>
      <c r="B37" s="12" t="s">
        <v>26</v>
      </c>
      <c r="D37" s="76"/>
      <c r="E37" s="76"/>
      <c r="F37" s="76"/>
      <c r="G37" s="76"/>
      <c r="H37" s="76"/>
      <c r="I37" s="15">
        <f t="shared" si="5"/>
        <v>0</v>
      </c>
      <c r="K37" s="54">
        <f>IFERROR(INDEX('1 Estimación Tesorería'!$D$7:$O$102,MATCH($B37,'1 Estimación Tesorería'!$B$7:$B$108,0),MATCH($C$2,'1 Estimación Tesorería'!$D$6:$O$6,0)),0)</f>
        <v>0</v>
      </c>
      <c r="M37" s="54">
        <f t="shared" si="6"/>
        <v>0</v>
      </c>
      <c r="O37" s="77"/>
    </row>
    <row r="38" spans="1:73" ht="12" outlineLevel="1" x14ac:dyDescent="0.25">
      <c r="A38" s="1">
        <f t="shared" si="7"/>
        <v>27</v>
      </c>
      <c r="B38" s="12" t="s">
        <v>27</v>
      </c>
      <c r="D38" s="76"/>
      <c r="E38" s="76"/>
      <c r="F38" s="76"/>
      <c r="G38" s="76"/>
      <c r="H38" s="76"/>
      <c r="I38" s="15">
        <f t="shared" si="5"/>
        <v>0</v>
      </c>
      <c r="K38" s="54">
        <f>IFERROR(INDEX('1 Estimación Tesorería'!$D$7:$O$102,MATCH($B38,'1 Estimación Tesorería'!$B$7:$B$108,0),MATCH($C$2,'1 Estimación Tesorería'!$D$6:$O$6,0)),0)</f>
        <v>0</v>
      </c>
      <c r="M38" s="54">
        <f t="shared" si="6"/>
        <v>0</v>
      </c>
      <c r="O38" s="77"/>
      <c r="BJ38" s="1">
        <v>0.93088094559920409</v>
      </c>
      <c r="BK38" s="1">
        <v>0.94811692459034536</v>
      </c>
      <c r="BL38" s="1">
        <v>0.93865762498724636</v>
      </c>
      <c r="BM38" s="1">
        <v>0.9023569521178636</v>
      </c>
      <c r="BN38" s="1">
        <v>0.90279145948434614</v>
      </c>
      <c r="BO38" s="1">
        <v>0.91096365101289134</v>
      </c>
      <c r="BP38" s="1">
        <v>0.89229336696982364</v>
      </c>
      <c r="BQ38" s="1">
        <v>0.96418185860093786</v>
      </c>
      <c r="BR38" s="1">
        <v>0.90068704301685953</v>
      </c>
      <c r="BS38" s="1">
        <v>0.89897716766054114</v>
      </c>
      <c r="BT38" s="1">
        <v>0.89056494202980863</v>
      </c>
      <c r="BU38" s="1">
        <v>10.933739418677911</v>
      </c>
    </row>
    <row r="39" spans="1:73" ht="12" outlineLevel="1" x14ac:dyDescent="0.25">
      <c r="A39" s="1">
        <f t="shared" si="7"/>
        <v>28</v>
      </c>
      <c r="B39" s="12" t="s">
        <v>29</v>
      </c>
      <c r="D39" s="76"/>
      <c r="E39" s="76"/>
      <c r="F39" s="76"/>
      <c r="G39" s="76"/>
      <c r="H39" s="76"/>
      <c r="I39" s="15">
        <f t="shared" si="5"/>
        <v>0</v>
      </c>
      <c r="K39" s="54">
        <f>IFERROR(INDEX('1 Estimación Tesorería'!$D$7:$O$102,MATCH($B39,'1 Estimación Tesorería'!$B$7:$B$108,0),MATCH($C$2,'1 Estimación Tesorería'!$D$6:$O$6,0)),0)</f>
        <v>0</v>
      </c>
      <c r="M39" s="54">
        <f t="shared" si="6"/>
        <v>0</v>
      </c>
      <c r="O39" s="77"/>
      <c r="BJ39" s="1">
        <v>1.1525279989642001</v>
      </c>
      <c r="BK39" s="1">
        <v>1.181349750901211</v>
      </c>
      <c r="BL39" s="1">
        <v>1.1295014597789363</v>
      </c>
      <c r="BM39" s="1">
        <v>0.83401309302513538</v>
      </c>
      <c r="BN39" s="1">
        <v>0.82793878985368341</v>
      </c>
      <c r="BO39" s="1">
        <v>0.82960659599528863</v>
      </c>
      <c r="BP39" s="1">
        <v>0.84010995360816232</v>
      </c>
      <c r="BQ39" s="1">
        <v>0.82968219114757891</v>
      </c>
      <c r="BR39" s="1">
        <v>0.82476700520267932</v>
      </c>
      <c r="BS39" s="1">
        <v>0.83125528598265319</v>
      </c>
      <c r="BT39" s="1">
        <v>0.83329565462073396</v>
      </c>
      <c r="BU39" s="1">
        <v>11.326347450305043</v>
      </c>
    </row>
    <row r="40" spans="1:73" ht="12" outlineLevel="1" x14ac:dyDescent="0.25">
      <c r="A40" s="1">
        <f t="shared" si="7"/>
        <v>29</v>
      </c>
      <c r="B40" s="12" t="s">
        <v>67</v>
      </c>
      <c r="D40" s="76"/>
      <c r="E40" s="76"/>
      <c r="F40" s="76"/>
      <c r="G40" s="76"/>
      <c r="H40" s="76"/>
      <c r="I40" s="15">
        <f t="shared" si="5"/>
        <v>0</v>
      </c>
      <c r="K40" s="54">
        <f>IFERROR(INDEX('1 Estimación Tesorería'!$D$7:$O$102,MATCH($B40,'1 Estimación Tesorería'!$B$7:$B$108,0),MATCH($C$2,'1 Estimación Tesorería'!$D$6:$O$6,0)),0)</f>
        <v>0</v>
      </c>
      <c r="M40" s="54">
        <f t="shared" si="6"/>
        <v>0</v>
      </c>
      <c r="O40" s="77"/>
    </row>
    <row r="41" spans="1:73" ht="12" outlineLevel="1" x14ac:dyDescent="0.25">
      <c r="A41" s="1">
        <f t="shared" si="7"/>
        <v>30</v>
      </c>
      <c r="B41" s="12" t="s">
        <v>30</v>
      </c>
      <c r="D41" s="76"/>
      <c r="E41" s="76"/>
      <c r="F41" s="76"/>
      <c r="G41" s="76"/>
      <c r="H41" s="76"/>
      <c r="I41" s="15">
        <f t="shared" si="5"/>
        <v>0</v>
      </c>
      <c r="K41" s="54">
        <f>IFERROR(INDEX('1 Estimación Tesorería'!$D$7:$O$102,MATCH($B41,'1 Estimación Tesorería'!$B$7:$B$108,0),MATCH($C$2,'1 Estimación Tesorería'!$D$6:$O$6,0)),0)</f>
        <v>0</v>
      </c>
      <c r="M41" s="54">
        <f t="shared" si="6"/>
        <v>0</v>
      </c>
      <c r="O41" s="77"/>
      <c r="BJ41" s="1">
        <v>1.0819138455317254</v>
      </c>
      <c r="BK41" s="1">
        <v>1.4409524451952616</v>
      </c>
      <c r="BL41" s="1">
        <v>1.1907927516680206</v>
      </c>
      <c r="BM41" s="1">
        <v>0.99191907056617656</v>
      </c>
      <c r="BN41" s="1">
        <v>0.93290128114523874</v>
      </c>
      <c r="BO41" s="1">
        <v>1.9448044791947519</v>
      </c>
      <c r="BP41" s="1">
        <v>1.683809101585438</v>
      </c>
      <c r="BQ41" s="1">
        <v>0.8755442606878403</v>
      </c>
      <c r="BR41" s="1">
        <v>1.3414403600900224</v>
      </c>
      <c r="BS41" s="1">
        <v>0.92796783879693279</v>
      </c>
      <c r="BT41" s="1">
        <v>0.85286418344054793</v>
      </c>
      <c r="BU41" s="1">
        <v>17.528526328646983</v>
      </c>
    </row>
    <row r="42" spans="1:73" ht="12" outlineLevel="1" x14ac:dyDescent="0.25">
      <c r="A42" s="1">
        <f t="shared" si="7"/>
        <v>31</v>
      </c>
      <c r="B42" s="12" t="s">
        <v>73</v>
      </c>
      <c r="D42" s="76"/>
      <c r="E42" s="76"/>
      <c r="F42" s="76"/>
      <c r="G42" s="76"/>
      <c r="H42" s="76"/>
      <c r="I42" s="15">
        <f t="shared" si="5"/>
        <v>0</v>
      </c>
      <c r="K42" s="54">
        <f>IFERROR(INDEX('1 Estimación Tesorería'!$D$7:$O$102,MATCH($B42,'1 Estimación Tesorería'!$B$7:$B$108,0),MATCH($C$2,'1 Estimación Tesorería'!$D$6:$O$6,0)),0)</f>
        <v>0</v>
      </c>
      <c r="M42" s="54">
        <f t="shared" si="6"/>
        <v>0</v>
      </c>
      <c r="O42" s="77"/>
    </row>
    <row r="43" spans="1:73" ht="12" outlineLevel="1" x14ac:dyDescent="0.25">
      <c r="A43" s="1">
        <f t="shared" si="7"/>
        <v>32</v>
      </c>
      <c r="B43" s="12" t="s">
        <v>54</v>
      </c>
      <c r="D43" s="76"/>
      <c r="E43" s="76"/>
      <c r="F43" s="76"/>
      <c r="G43" s="76"/>
      <c r="H43" s="76"/>
      <c r="I43" s="15">
        <f t="shared" si="5"/>
        <v>0</v>
      </c>
      <c r="K43" s="54">
        <f>IFERROR(INDEX('1 Estimación Tesorería'!$D$7:$O$102,MATCH($B43,'1 Estimación Tesorería'!$B$7:$B$108,0),MATCH($C$2,'1 Estimación Tesorería'!$D$6:$O$6,0)),0)</f>
        <v>0</v>
      </c>
      <c r="M43" s="54">
        <f t="shared" si="6"/>
        <v>0</v>
      </c>
      <c r="O43" s="77"/>
      <c r="BJ43" s="1">
        <v>1.0982407814330089</v>
      </c>
      <c r="BK43" s="1">
        <v>1.070298919640968</v>
      </c>
      <c r="BL43" s="1">
        <v>1.1184175226247413</v>
      </c>
      <c r="BM43" s="1">
        <v>1.0329204241632324</v>
      </c>
      <c r="BN43" s="1">
        <v>0.99610848222681958</v>
      </c>
      <c r="BO43" s="1">
        <v>0.61754052528192072</v>
      </c>
      <c r="BP43" s="1">
        <v>1.0382106429260198</v>
      </c>
      <c r="BQ43" s="1">
        <v>0.98457756136005392</v>
      </c>
      <c r="BR43" s="1">
        <v>1.0245960722382128</v>
      </c>
      <c r="BS43" s="1">
        <v>1.0339988279195571</v>
      </c>
      <c r="BT43" s="1">
        <v>1.0657017765657268</v>
      </c>
      <c r="BU43" s="1">
        <v>14.894704109168645</v>
      </c>
    </row>
    <row r="44" spans="1:73" ht="12" outlineLevel="1" x14ac:dyDescent="0.25">
      <c r="A44" s="1">
        <f t="shared" si="7"/>
        <v>33</v>
      </c>
      <c r="B44" s="12" t="s">
        <v>54</v>
      </c>
      <c r="D44" s="76"/>
      <c r="E44" s="76"/>
      <c r="F44" s="76"/>
      <c r="G44" s="76"/>
      <c r="H44" s="76"/>
      <c r="I44" s="15">
        <f t="shared" si="5"/>
        <v>0</v>
      </c>
      <c r="K44" s="54">
        <f>IFERROR(INDEX('1 Estimación Tesorería'!$D$7:$O$102,MATCH($B44,'1 Estimación Tesorería'!$B$7:$B$108,0),MATCH($C$2,'1 Estimación Tesorería'!$D$6:$O$6,0)),0)</f>
        <v>0</v>
      </c>
      <c r="M44" s="54">
        <f t="shared" si="6"/>
        <v>0</v>
      </c>
      <c r="O44" s="77"/>
      <c r="BJ44" s="1">
        <v>1.0354352916184213</v>
      </c>
      <c r="BK44" s="1">
        <v>1.2026534372834423</v>
      </c>
      <c r="BL44" s="1">
        <v>1.07235598588426</v>
      </c>
      <c r="BM44" s="1">
        <v>1.0149872611297082</v>
      </c>
      <c r="BN44" s="1">
        <v>1.0288464005265308</v>
      </c>
      <c r="BO44" s="1">
        <v>1.1386871131846699</v>
      </c>
      <c r="BP44" s="1">
        <v>0.98207093650089849</v>
      </c>
      <c r="BQ44" s="1">
        <v>1.0153693271884732</v>
      </c>
      <c r="BR44" s="1">
        <v>1.140422681404357</v>
      </c>
      <c r="BS44" s="1">
        <v>1.0544602966313408</v>
      </c>
      <c r="BT44" s="1">
        <v>1.0120851548940197</v>
      </c>
      <c r="BU44" s="1">
        <v>13.135316928447633</v>
      </c>
    </row>
    <row r="45" spans="1:73" ht="12" outlineLevel="1" x14ac:dyDescent="0.25">
      <c r="A45" s="1">
        <f t="shared" si="7"/>
        <v>34</v>
      </c>
      <c r="B45" s="12" t="s">
        <v>54</v>
      </c>
      <c r="D45" s="76"/>
      <c r="E45" s="76"/>
      <c r="F45" s="76"/>
      <c r="G45" s="76"/>
      <c r="H45" s="76"/>
      <c r="I45" s="15">
        <f t="shared" si="5"/>
        <v>0</v>
      </c>
      <c r="K45" s="54">
        <f>IFERROR(INDEX('1 Estimación Tesorería'!$D$7:$O$102,MATCH($B45,'1 Estimación Tesorería'!$B$7:$B$108,0),MATCH($C$2,'1 Estimación Tesorería'!$D$6:$O$6,0)),0)</f>
        <v>0</v>
      </c>
      <c r="M45" s="54">
        <f t="shared" si="6"/>
        <v>0</v>
      </c>
      <c r="O45" s="77"/>
      <c r="BJ45" s="1">
        <v>1.1118896683223087</v>
      </c>
      <c r="BK45" s="1">
        <v>1.0902379948667211</v>
      </c>
      <c r="BL45" s="1">
        <v>0.77651446231472721</v>
      </c>
      <c r="BM45" s="1">
        <v>1.0201955434288312</v>
      </c>
      <c r="BN45" s="1">
        <v>0.44245648755881917</v>
      </c>
      <c r="BO45" s="1">
        <v>0.29071763473092627</v>
      </c>
      <c r="BP45" s="1">
        <v>0.23456717616007763</v>
      </c>
      <c r="BQ45" s="1">
        <v>2.2501651601012718</v>
      </c>
      <c r="BR45" s="1">
        <v>1.2218578734673184</v>
      </c>
      <c r="BS45" s="1">
        <v>0.49675631441440532</v>
      </c>
      <c r="BT45" s="1">
        <v>0.27865480269367221</v>
      </c>
      <c r="BU45" s="1">
        <v>6.5425517198012955</v>
      </c>
    </row>
    <row r="46" spans="1:73" ht="12" outlineLevel="1" x14ac:dyDescent="0.25">
      <c r="A46" s="1">
        <f t="shared" si="7"/>
        <v>35</v>
      </c>
      <c r="B46" s="12" t="s">
        <v>54</v>
      </c>
      <c r="D46" s="76"/>
      <c r="E46" s="76"/>
      <c r="F46" s="76"/>
      <c r="G46" s="76"/>
      <c r="H46" s="76"/>
      <c r="I46" s="15">
        <f t="shared" si="5"/>
        <v>0</v>
      </c>
      <c r="K46" s="54">
        <f>IFERROR(INDEX('1 Estimación Tesorería'!$D$7:$O$102,MATCH($B46,'1 Estimación Tesorería'!$B$7:$B$108,0),MATCH($C$2,'1 Estimación Tesorería'!$D$6:$O$6,0)),0)</f>
        <v>0</v>
      </c>
      <c r="M46" s="54">
        <f t="shared" si="6"/>
        <v>0</v>
      </c>
      <c r="O46" s="77"/>
    </row>
    <row r="47" spans="1:73" ht="12" outlineLevel="1" x14ac:dyDescent="0.25">
      <c r="A47" s="1">
        <f t="shared" si="7"/>
        <v>36</v>
      </c>
      <c r="B47" s="12" t="s">
        <v>54</v>
      </c>
      <c r="D47" s="76"/>
      <c r="E47" s="76"/>
      <c r="F47" s="76"/>
      <c r="G47" s="76"/>
      <c r="H47" s="76"/>
      <c r="I47" s="15">
        <f t="shared" ref="I47:I49" si="8">SUM(D47:H47)</f>
        <v>0</v>
      </c>
      <c r="K47" s="54">
        <f>IFERROR(INDEX('1 Estimación Tesorería'!$D$7:$O$102,MATCH($B47,'1 Estimación Tesorería'!$B$7:$B$108,0),MATCH($C$2,'1 Estimación Tesorería'!$D$6:$O$6,0)),0)</f>
        <v>0</v>
      </c>
      <c r="M47" s="54">
        <f t="shared" si="6"/>
        <v>0</v>
      </c>
      <c r="O47" s="77"/>
    </row>
    <row r="48" spans="1:73" ht="12" outlineLevel="1" x14ac:dyDescent="0.25">
      <c r="A48" s="1">
        <f t="shared" si="7"/>
        <v>37</v>
      </c>
      <c r="B48" s="12" t="s">
        <v>54</v>
      </c>
      <c r="D48" s="76"/>
      <c r="E48" s="76"/>
      <c r="F48" s="76"/>
      <c r="G48" s="76"/>
      <c r="H48" s="76"/>
      <c r="I48" s="15">
        <f t="shared" si="8"/>
        <v>0</v>
      </c>
      <c r="K48" s="54">
        <f>IFERROR(INDEX('1 Estimación Tesorería'!$D$7:$O$102,MATCH($B48,'1 Estimación Tesorería'!$B$7:$B$108,0),MATCH($C$2,'1 Estimación Tesorería'!$D$6:$O$6,0)),0)</f>
        <v>0</v>
      </c>
      <c r="M48" s="54">
        <f t="shared" si="6"/>
        <v>0</v>
      </c>
      <c r="O48" s="77"/>
    </row>
    <row r="49" spans="1:15" ht="12" outlineLevel="1" x14ac:dyDescent="0.25">
      <c r="A49" s="1">
        <f t="shared" si="7"/>
        <v>38</v>
      </c>
      <c r="B49" s="12" t="s">
        <v>54</v>
      </c>
      <c r="D49" s="76"/>
      <c r="E49" s="76"/>
      <c r="F49" s="76"/>
      <c r="G49" s="76"/>
      <c r="H49" s="76"/>
      <c r="I49" s="15">
        <f t="shared" si="8"/>
        <v>0</v>
      </c>
      <c r="K49" s="54">
        <f>IFERROR(INDEX('1 Estimación Tesorería'!$D$7:$O$102,MATCH($B49,'1 Estimación Tesorería'!$B$7:$B$108,0),MATCH($C$2,'1 Estimación Tesorería'!$D$6:$O$6,0)),0)</f>
        <v>0</v>
      </c>
      <c r="M49" s="54">
        <f t="shared" si="6"/>
        <v>0</v>
      </c>
      <c r="O49" s="77"/>
    </row>
    <row r="50" spans="1:15" ht="5.4" customHeight="1" outlineLevel="1" x14ac:dyDescent="0.25">
      <c r="B50" s="12"/>
      <c r="D50" s="13"/>
      <c r="E50" s="13"/>
      <c r="F50" s="13"/>
      <c r="G50" s="13"/>
      <c r="H50" s="13"/>
      <c r="I50" s="15"/>
      <c r="K50" s="54"/>
      <c r="M50" s="54"/>
      <c r="O50" s="71"/>
    </row>
    <row r="51" spans="1:15" ht="12" x14ac:dyDescent="0.25">
      <c r="B51" s="8" t="s">
        <v>31</v>
      </c>
      <c r="C51" s="16"/>
      <c r="D51" s="17">
        <f t="shared" ref="D51:H51" si="9">SUM(D21:D50)</f>
        <v>0</v>
      </c>
      <c r="E51" s="17">
        <f t="shared" si="9"/>
        <v>0</v>
      </c>
      <c r="F51" s="17">
        <f t="shared" si="9"/>
        <v>0</v>
      </c>
      <c r="G51" s="17">
        <f t="shared" si="9"/>
        <v>0</v>
      </c>
      <c r="H51" s="17">
        <f t="shared" si="9"/>
        <v>0</v>
      </c>
      <c r="I51" s="18">
        <f>SUM(I21:I50)</f>
        <v>0</v>
      </c>
      <c r="K51" s="55">
        <f>SUM(K21:K50)</f>
        <v>35</v>
      </c>
      <c r="M51" s="55">
        <f>SUM(M21:M50)</f>
        <v>-35</v>
      </c>
      <c r="O51" s="72"/>
    </row>
    <row r="52" spans="1:15" ht="5.4" customHeight="1" x14ac:dyDescent="0.25">
      <c r="B52" s="12"/>
      <c r="D52" s="13"/>
      <c r="E52" s="13"/>
      <c r="F52" s="13"/>
      <c r="G52" s="13"/>
      <c r="H52" s="13"/>
      <c r="I52" s="15"/>
      <c r="K52" s="54"/>
      <c r="M52" s="54"/>
      <c r="O52" s="71"/>
    </row>
    <row r="53" spans="1:15" ht="12" x14ac:dyDescent="0.25">
      <c r="B53" s="48" t="s">
        <v>32</v>
      </c>
      <c r="C53" s="49"/>
      <c r="D53" s="50">
        <f t="shared" ref="D53:I53" si="10">D19-D51</f>
        <v>0</v>
      </c>
      <c r="E53" s="50">
        <f t="shared" si="10"/>
        <v>0</v>
      </c>
      <c r="F53" s="50">
        <f t="shared" si="10"/>
        <v>0</v>
      </c>
      <c r="G53" s="50">
        <f t="shared" si="10"/>
        <v>0</v>
      </c>
      <c r="H53" s="50">
        <f t="shared" si="10"/>
        <v>0</v>
      </c>
      <c r="I53" s="51">
        <f t="shared" si="10"/>
        <v>0</v>
      </c>
      <c r="K53" s="56">
        <f t="shared" ref="K53:M53" si="11">K19-K51</f>
        <v>15</v>
      </c>
      <c r="M53" s="56">
        <f t="shared" si="11"/>
        <v>-15</v>
      </c>
      <c r="O53" s="73"/>
    </row>
    <row r="54" spans="1:15" ht="5.4" customHeight="1" x14ac:dyDescent="0.25">
      <c r="B54" s="12"/>
      <c r="D54" s="13"/>
      <c r="E54" s="13"/>
      <c r="F54" s="13"/>
      <c r="G54" s="13"/>
      <c r="H54" s="13"/>
      <c r="I54" s="15"/>
      <c r="K54" s="54"/>
      <c r="M54" s="54"/>
      <c r="O54" s="71"/>
    </row>
    <row r="55" spans="1:15" ht="12" outlineLevel="1" x14ac:dyDescent="0.25">
      <c r="A55" s="1">
        <f>A49+1</f>
        <v>39</v>
      </c>
      <c r="B55" s="12" t="s">
        <v>13</v>
      </c>
      <c r="D55" s="76"/>
      <c r="E55" s="76"/>
      <c r="F55" s="76"/>
      <c r="G55" s="76"/>
      <c r="H55" s="76"/>
      <c r="I55" s="15">
        <f t="shared" ref="I55:I60" si="12">SUM(D55:H55)</f>
        <v>0</v>
      </c>
      <c r="K55" s="54">
        <f>IFERROR(INDEX('1 Estimación Tesorería'!$D$7:$O$102,MATCH($B55,'1 Estimación Tesorería'!$B$7:$B$108,0),MATCH($C$2,'1 Estimación Tesorería'!$D$6:$O$6,0)),0)</f>
        <v>20</v>
      </c>
      <c r="M55" s="54">
        <f t="shared" ref="M55:M60" si="13">I55-K55</f>
        <v>-20</v>
      </c>
      <c r="O55" s="77"/>
    </row>
    <row r="56" spans="1:15" ht="12" outlineLevel="1" x14ac:dyDescent="0.25">
      <c r="A56" s="1">
        <f t="shared" ref="A56:A60" si="14">A55+1</f>
        <v>40</v>
      </c>
      <c r="B56" s="12" t="s">
        <v>61</v>
      </c>
      <c r="D56" s="76"/>
      <c r="E56" s="76"/>
      <c r="F56" s="76"/>
      <c r="G56" s="76"/>
      <c r="H56" s="76"/>
      <c r="I56" s="15">
        <f t="shared" si="12"/>
        <v>0</v>
      </c>
      <c r="K56" s="54">
        <f>IFERROR(INDEX('1 Estimación Tesorería'!$D$7:$O$102,MATCH($B56,'1 Estimación Tesorería'!$B$7:$B$108,0),MATCH($C$2,'1 Estimación Tesorería'!$D$6:$O$6,0)),0)</f>
        <v>0</v>
      </c>
      <c r="M56" s="54">
        <f t="shared" si="13"/>
        <v>0</v>
      </c>
      <c r="O56" s="77"/>
    </row>
    <row r="57" spans="1:15" ht="12" outlineLevel="1" x14ac:dyDescent="0.25">
      <c r="A57" s="1">
        <f t="shared" si="14"/>
        <v>41</v>
      </c>
      <c r="B57" s="12" t="s">
        <v>62</v>
      </c>
      <c r="D57" s="76"/>
      <c r="E57" s="76"/>
      <c r="F57" s="76"/>
      <c r="G57" s="76"/>
      <c r="H57" s="76"/>
      <c r="I57" s="15">
        <f t="shared" si="12"/>
        <v>0</v>
      </c>
      <c r="K57" s="54">
        <f>IFERROR(INDEX('1 Estimación Tesorería'!$D$7:$O$102,MATCH($B57,'1 Estimación Tesorería'!$B$7:$B$108,0),MATCH($C$2,'1 Estimación Tesorería'!$D$6:$O$6,0)),0)</f>
        <v>0</v>
      </c>
      <c r="M57" s="54">
        <f t="shared" si="13"/>
        <v>0</v>
      </c>
      <c r="O57" s="77"/>
    </row>
    <row r="58" spans="1:15" ht="12" outlineLevel="1" x14ac:dyDescent="0.25">
      <c r="A58" s="1">
        <f t="shared" si="14"/>
        <v>42</v>
      </c>
      <c r="B58" s="12" t="s">
        <v>63</v>
      </c>
      <c r="D58" s="76"/>
      <c r="E58" s="76"/>
      <c r="F58" s="76"/>
      <c r="G58" s="76"/>
      <c r="H58" s="76"/>
      <c r="I58" s="15">
        <f t="shared" si="12"/>
        <v>0</v>
      </c>
      <c r="K58" s="54">
        <f>IFERROR(INDEX('1 Estimación Tesorería'!$D$7:$O$102,MATCH($B58,'1 Estimación Tesorería'!$B$7:$B$108,0),MATCH($C$2,'1 Estimación Tesorería'!$D$6:$O$6,0)),0)</f>
        <v>0</v>
      </c>
      <c r="M58" s="54">
        <f t="shared" si="13"/>
        <v>0</v>
      </c>
      <c r="O58" s="77"/>
    </row>
    <row r="59" spans="1:15" ht="12" outlineLevel="1" x14ac:dyDescent="0.25">
      <c r="A59" s="1">
        <f t="shared" si="14"/>
        <v>43</v>
      </c>
      <c r="B59" s="12" t="s">
        <v>64</v>
      </c>
      <c r="D59" s="76"/>
      <c r="E59" s="76"/>
      <c r="F59" s="76"/>
      <c r="G59" s="76"/>
      <c r="H59" s="76"/>
      <c r="I59" s="15">
        <f t="shared" si="12"/>
        <v>0</v>
      </c>
      <c r="K59" s="54">
        <f>IFERROR(INDEX('1 Estimación Tesorería'!$D$7:$O$102,MATCH($B59,'1 Estimación Tesorería'!$B$7:$B$108,0),MATCH($C$2,'1 Estimación Tesorería'!$D$6:$O$6,0)),0)</f>
        <v>0</v>
      </c>
      <c r="M59" s="54">
        <f t="shared" si="13"/>
        <v>0</v>
      </c>
      <c r="O59" s="77"/>
    </row>
    <row r="60" spans="1:15" ht="12" outlineLevel="1" x14ac:dyDescent="0.25">
      <c r="A60" s="1">
        <f t="shared" si="14"/>
        <v>44</v>
      </c>
      <c r="B60" s="12" t="s">
        <v>65</v>
      </c>
      <c r="D60" s="76"/>
      <c r="E60" s="76"/>
      <c r="F60" s="76"/>
      <c r="G60" s="76"/>
      <c r="H60" s="76"/>
      <c r="I60" s="15">
        <f t="shared" si="12"/>
        <v>0</v>
      </c>
      <c r="K60" s="54">
        <f>IFERROR(INDEX('1 Estimación Tesorería'!$D$7:$O$102,MATCH($B60,'1 Estimación Tesorería'!$B$7:$B$108,0),MATCH($C$2,'1 Estimación Tesorería'!$D$6:$O$6,0)),0)</f>
        <v>0</v>
      </c>
      <c r="M60" s="54">
        <f t="shared" si="13"/>
        <v>0</v>
      </c>
      <c r="O60" s="77"/>
    </row>
    <row r="61" spans="1:15" ht="5.4" customHeight="1" outlineLevel="1" x14ac:dyDescent="0.25">
      <c r="B61" s="12"/>
      <c r="D61" s="13"/>
      <c r="E61" s="13"/>
      <c r="F61" s="13"/>
      <c r="G61" s="13"/>
      <c r="H61" s="13"/>
      <c r="I61" s="15"/>
      <c r="K61" s="54"/>
      <c r="M61" s="54"/>
      <c r="O61" s="71"/>
    </row>
    <row r="62" spans="1:15" ht="12" x14ac:dyDescent="0.25">
      <c r="B62" s="8" t="s">
        <v>66</v>
      </c>
      <c r="C62" s="16"/>
      <c r="D62" s="17">
        <f t="shared" ref="D62:H62" si="15">SUM(D55:D60)</f>
        <v>0</v>
      </c>
      <c r="E62" s="17">
        <f t="shared" si="15"/>
        <v>0</v>
      </c>
      <c r="F62" s="17">
        <f t="shared" si="15"/>
        <v>0</v>
      </c>
      <c r="G62" s="17">
        <f t="shared" si="15"/>
        <v>0</v>
      </c>
      <c r="H62" s="17">
        <f t="shared" si="15"/>
        <v>0</v>
      </c>
      <c r="I62" s="18">
        <f>SUM(I55:I60)</f>
        <v>0</v>
      </c>
      <c r="K62" s="55">
        <f>SUM(K55:K60)</f>
        <v>20</v>
      </c>
      <c r="M62" s="55">
        <f>SUM(M55:M60)</f>
        <v>-20</v>
      </c>
      <c r="O62" s="72"/>
    </row>
    <row r="63" spans="1:15" ht="5.4" customHeight="1" x14ac:dyDescent="0.25">
      <c r="B63" s="12"/>
      <c r="D63" s="13"/>
      <c r="E63" s="13"/>
      <c r="F63" s="13"/>
      <c r="G63" s="13"/>
      <c r="H63" s="13"/>
      <c r="I63" s="15"/>
      <c r="K63" s="54"/>
      <c r="M63" s="54"/>
      <c r="O63" s="71"/>
    </row>
    <row r="64" spans="1:15" ht="12" outlineLevel="1" x14ac:dyDescent="0.25">
      <c r="A64" s="1">
        <f>A60+1</f>
        <v>45</v>
      </c>
      <c r="B64" s="12" t="s">
        <v>69</v>
      </c>
      <c r="D64" s="76"/>
      <c r="E64" s="76"/>
      <c r="F64" s="76"/>
      <c r="G64" s="76"/>
      <c r="H64" s="76"/>
      <c r="I64" s="15">
        <f t="shared" ref="I64:I74" si="16">SUM(D64:H64)</f>
        <v>0</v>
      </c>
      <c r="K64" s="54">
        <f>IFERROR(INDEX('1 Estimación Tesorería'!$D$7:$O$102,MATCH($B64,'1 Estimación Tesorería'!$B$7:$B$108,0),MATCH($C$2,'1 Estimación Tesorería'!$D$6:$O$6,0)),0)</f>
        <v>0</v>
      </c>
      <c r="M64" s="54">
        <f t="shared" ref="M64:M74" si="17">I64-K64</f>
        <v>0</v>
      </c>
      <c r="O64" s="77"/>
    </row>
    <row r="65" spans="1:15" ht="12" outlineLevel="1" x14ac:dyDescent="0.25">
      <c r="A65" s="1">
        <f t="shared" ref="A65:A74" si="18">A64+1</f>
        <v>46</v>
      </c>
      <c r="B65" s="12" t="s">
        <v>70</v>
      </c>
      <c r="D65" s="76"/>
      <c r="E65" s="76"/>
      <c r="F65" s="76"/>
      <c r="G65" s="76"/>
      <c r="H65" s="76"/>
      <c r="I65" s="15">
        <f t="shared" si="16"/>
        <v>0</v>
      </c>
      <c r="K65" s="54">
        <f>IFERROR(INDEX('1 Estimación Tesorería'!$D$7:$O$102,MATCH($B65,'1 Estimación Tesorería'!$B$7:$B$108,0),MATCH($C$2,'1 Estimación Tesorería'!$D$6:$O$6,0)),0)</f>
        <v>10</v>
      </c>
      <c r="M65" s="54">
        <f t="shared" si="17"/>
        <v>-10</v>
      </c>
      <c r="O65" s="77"/>
    </row>
    <row r="66" spans="1:15" ht="12" outlineLevel="1" x14ac:dyDescent="0.25">
      <c r="A66" s="1">
        <f t="shared" si="18"/>
        <v>47</v>
      </c>
      <c r="B66" s="12" t="s">
        <v>71</v>
      </c>
      <c r="D66" s="76"/>
      <c r="E66" s="76"/>
      <c r="F66" s="76"/>
      <c r="G66" s="76"/>
      <c r="H66" s="76"/>
      <c r="I66" s="15">
        <f t="shared" si="16"/>
        <v>0</v>
      </c>
      <c r="K66" s="54">
        <f>IFERROR(INDEX('1 Estimación Tesorería'!$D$7:$O$102,MATCH($B66,'1 Estimación Tesorería'!$B$7:$B$108,0),MATCH($C$2,'1 Estimación Tesorería'!$D$6:$O$6,0)),0)</f>
        <v>0</v>
      </c>
      <c r="M66" s="54">
        <f t="shared" si="17"/>
        <v>0</v>
      </c>
      <c r="O66" s="77"/>
    </row>
    <row r="67" spans="1:15" ht="12" outlineLevel="1" x14ac:dyDescent="0.25">
      <c r="A67" s="1">
        <f t="shared" si="18"/>
        <v>48</v>
      </c>
      <c r="B67" s="12" t="s">
        <v>35</v>
      </c>
      <c r="D67" s="76"/>
      <c r="E67" s="76"/>
      <c r="F67" s="76"/>
      <c r="G67" s="76"/>
      <c r="H67" s="76"/>
      <c r="I67" s="15">
        <f t="shared" si="16"/>
        <v>0</v>
      </c>
      <c r="K67" s="54">
        <f>IFERROR(INDEX('1 Estimación Tesorería'!$D$7:$O$102,MATCH($B67,'1 Estimación Tesorería'!$B$7:$B$108,0),MATCH($C$2,'1 Estimación Tesorería'!$D$6:$O$6,0)),0)</f>
        <v>0</v>
      </c>
      <c r="M67" s="54">
        <f t="shared" si="17"/>
        <v>0</v>
      </c>
      <c r="O67" s="77"/>
    </row>
    <row r="68" spans="1:15" ht="12" outlineLevel="1" x14ac:dyDescent="0.25">
      <c r="A68" s="1">
        <f t="shared" si="18"/>
        <v>49</v>
      </c>
      <c r="B68" s="12" t="s">
        <v>72</v>
      </c>
      <c r="D68" s="76"/>
      <c r="E68" s="76"/>
      <c r="F68" s="76"/>
      <c r="G68" s="76"/>
      <c r="H68" s="76"/>
      <c r="I68" s="15">
        <f t="shared" si="16"/>
        <v>0</v>
      </c>
      <c r="K68" s="54">
        <f>IFERROR(INDEX('1 Estimación Tesorería'!$D$7:$O$102,MATCH($B68,'1 Estimación Tesorería'!$B$7:$B$108,0),MATCH($C$2,'1 Estimación Tesorería'!$D$6:$O$6,0)),0)</f>
        <v>0</v>
      </c>
      <c r="M68" s="54">
        <f t="shared" si="17"/>
        <v>0</v>
      </c>
      <c r="O68" s="77"/>
    </row>
    <row r="69" spans="1:15" ht="12" outlineLevel="1" x14ac:dyDescent="0.25">
      <c r="A69" s="1">
        <f t="shared" si="18"/>
        <v>50</v>
      </c>
      <c r="B69" s="12" t="s">
        <v>65</v>
      </c>
      <c r="D69" s="76"/>
      <c r="E69" s="76"/>
      <c r="F69" s="76"/>
      <c r="G69" s="76"/>
      <c r="H69" s="76"/>
      <c r="I69" s="15">
        <f t="shared" si="16"/>
        <v>0</v>
      </c>
      <c r="K69" s="54">
        <f>IFERROR(INDEX('1 Estimación Tesorería'!$D$7:$O$102,MATCH($B69,'1 Estimación Tesorería'!$B$7:$B$108,0),MATCH($C$2,'1 Estimación Tesorería'!$D$6:$O$6,0)),0)</f>
        <v>0</v>
      </c>
      <c r="M69" s="54">
        <f t="shared" si="17"/>
        <v>0</v>
      </c>
      <c r="O69" s="77"/>
    </row>
    <row r="70" spans="1:15" ht="12" outlineLevel="1" x14ac:dyDescent="0.25">
      <c r="A70" s="1">
        <f t="shared" si="18"/>
        <v>51</v>
      </c>
      <c r="B70" s="12" t="s">
        <v>65</v>
      </c>
      <c r="D70" s="76"/>
      <c r="E70" s="76"/>
      <c r="F70" s="76"/>
      <c r="G70" s="76"/>
      <c r="H70" s="76"/>
      <c r="I70" s="15">
        <f t="shared" si="16"/>
        <v>0</v>
      </c>
      <c r="K70" s="54">
        <f>IFERROR(INDEX('1 Estimación Tesorería'!$D$7:$O$102,MATCH($B70,'1 Estimación Tesorería'!$B$7:$B$108,0),MATCH($C$2,'1 Estimación Tesorería'!$D$6:$O$6,0)),0)</f>
        <v>0</v>
      </c>
      <c r="M70" s="54">
        <f t="shared" si="17"/>
        <v>0</v>
      </c>
      <c r="O70" s="77"/>
    </row>
    <row r="71" spans="1:15" ht="12" outlineLevel="1" x14ac:dyDescent="0.25">
      <c r="A71" s="1">
        <f t="shared" si="18"/>
        <v>52</v>
      </c>
      <c r="B71" s="12" t="s">
        <v>65</v>
      </c>
      <c r="D71" s="76"/>
      <c r="E71" s="76"/>
      <c r="F71" s="76"/>
      <c r="G71" s="76"/>
      <c r="H71" s="76"/>
      <c r="I71" s="15">
        <f t="shared" si="16"/>
        <v>0</v>
      </c>
      <c r="K71" s="54">
        <f>IFERROR(INDEX('1 Estimación Tesorería'!$D$7:$O$102,MATCH($B71,'1 Estimación Tesorería'!$B$7:$B$108,0),MATCH($C$2,'1 Estimación Tesorería'!$D$6:$O$6,0)),0)</f>
        <v>0</v>
      </c>
      <c r="M71" s="54">
        <f t="shared" si="17"/>
        <v>0</v>
      </c>
      <c r="O71" s="77"/>
    </row>
    <row r="72" spans="1:15" ht="12" outlineLevel="1" x14ac:dyDescent="0.25">
      <c r="A72" s="1">
        <f t="shared" si="18"/>
        <v>53</v>
      </c>
      <c r="B72" s="12" t="s">
        <v>65</v>
      </c>
      <c r="D72" s="76"/>
      <c r="E72" s="76"/>
      <c r="F72" s="76"/>
      <c r="G72" s="76"/>
      <c r="H72" s="76"/>
      <c r="I72" s="15">
        <f t="shared" si="16"/>
        <v>0</v>
      </c>
      <c r="K72" s="54">
        <f>IFERROR(INDEX('1 Estimación Tesorería'!$D$7:$O$102,MATCH($B72,'1 Estimación Tesorería'!$B$7:$B$108,0),MATCH($C$2,'1 Estimación Tesorería'!$D$6:$O$6,0)),0)</f>
        <v>0</v>
      </c>
      <c r="M72" s="54">
        <f t="shared" si="17"/>
        <v>0</v>
      </c>
      <c r="O72" s="77"/>
    </row>
    <row r="73" spans="1:15" ht="12" outlineLevel="1" x14ac:dyDescent="0.25">
      <c r="A73" s="1">
        <f t="shared" si="18"/>
        <v>54</v>
      </c>
      <c r="B73" s="12" t="s">
        <v>65</v>
      </c>
      <c r="D73" s="76"/>
      <c r="E73" s="76"/>
      <c r="F73" s="76"/>
      <c r="G73" s="76"/>
      <c r="H73" s="76"/>
      <c r="I73" s="15">
        <f t="shared" si="16"/>
        <v>0</v>
      </c>
      <c r="K73" s="54">
        <f>IFERROR(INDEX('1 Estimación Tesorería'!$D$7:$O$102,MATCH($B73,'1 Estimación Tesorería'!$B$7:$B$108,0),MATCH($C$2,'1 Estimación Tesorería'!$D$6:$O$6,0)),0)</f>
        <v>0</v>
      </c>
      <c r="M73" s="54">
        <f t="shared" si="17"/>
        <v>0</v>
      </c>
      <c r="O73" s="77"/>
    </row>
    <row r="74" spans="1:15" ht="12" outlineLevel="1" x14ac:dyDescent="0.25">
      <c r="A74" s="1">
        <f t="shared" si="18"/>
        <v>55</v>
      </c>
      <c r="B74" s="12" t="s">
        <v>65</v>
      </c>
      <c r="D74" s="76"/>
      <c r="E74" s="76"/>
      <c r="F74" s="76"/>
      <c r="G74" s="76"/>
      <c r="H74" s="76"/>
      <c r="I74" s="15">
        <f t="shared" si="16"/>
        <v>0</v>
      </c>
      <c r="K74" s="54">
        <f>IFERROR(INDEX('1 Estimación Tesorería'!$D$7:$O$102,MATCH($B74,'1 Estimación Tesorería'!$B$7:$B$108,0),MATCH($C$2,'1 Estimación Tesorería'!$D$6:$O$6,0)),0)</f>
        <v>0</v>
      </c>
      <c r="M74" s="54">
        <f t="shared" si="17"/>
        <v>0</v>
      </c>
      <c r="O74" s="77"/>
    </row>
    <row r="75" spans="1:15" ht="5.4" customHeight="1" outlineLevel="1" x14ac:dyDescent="0.25">
      <c r="B75" s="12"/>
      <c r="D75" s="13"/>
      <c r="E75" s="13"/>
      <c r="F75" s="13"/>
      <c r="G75" s="13"/>
      <c r="H75" s="13"/>
      <c r="I75" s="15"/>
      <c r="J75" s="4"/>
      <c r="K75" s="54"/>
      <c r="L75" s="4"/>
      <c r="M75" s="54"/>
      <c r="N75" s="4"/>
      <c r="O75" s="71"/>
    </row>
    <row r="76" spans="1:15" ht="12" x14ac:dyDescent="0.25">
      <c r="B76" s="8" t="s">
        <v>68</v>
      </c>
      <c r="C76" s="16"/>
      <c r="D76" s="17">
        <f t="shared" ref="D76:I76" si="19">SUM(D64:D74)</f>
        <v>0</v>
      </c>
      <c r="E76" s="17">
        <f t="shared" si="19"/>
        <v>0</v>
      </c>
      <c r="F76" s="17">
        <f t="shared" si="19"/>
        <v>0</v>
      </c>
      <c r="G76" s="17">
        <f t="shared" si="19"/>
        <v>0</v>
      </c>
      <c r="H76" s="17">
        <f t="shared" si="19"/>
        <v>0</v>
      </c>
      <c r="I76" s="18">
        <f t="shared" si="19"/>
        <v>0</v>
      </c>
      <c r="K76" s="55">
        <f t="shared" ref="K76:M76" si="20">SUM(K64:K74)</f>
        <v>10</v>
      </c>
      <c r="M76" s="55">
        <f t="shared" si="20"/>
        <v>-10</v>
      </c>
      <c r="O76" s="72"/>
    </row>
    <row r="77" spans="1:15" ht="5.4" customHeight="1" x14ac:dyDescent="0.25">
      <c r="B77" s="12"/>
      <c r="D77" s="13"/>
      <c r="E77" s="13"/>
      <c r="F77" s="13"/>
      <c r="G77" s="13"/>
      <c r="H77" s="13"/>
      <c r="I77" s="15"/>
      <c r="K77" s="54"/>
      <c r="M77" s="54"/>
      <c r="O77" s="71"/>
    </row>
    <row r="78" spans="1:15" ht="12" outlineLevel="1" x14ac:dyDescent="0.25">
      <c r="A78" s="1">
        <f>A74+1</f>
        <v>56</v>
      </c>
      <c r="B78" s="12" t="s">
        <v>33</v>
      </c>
      <c r="D78" s="76"/>
      <c r="E78" s="76"/>
      <c r="F78" s="76"/>
      <c r="G78" s="76"/>
      <c r="H78" s="76"/>
      <c r="I78" s="15">
        <f>SUM(D78:H78)</f>
        <v>0</v>
      </c>
      <c r="K78" s="54">
        <f>IFERROR(INDEX('1 Estimación Tesorería'!$D$7:$O$102,MATCH($B78,'1 Estimación Tesorería'!$B$7:$B$108,0),MATCH($C$2,'1 Estimación Tesorería'!$D$6:$O$6,0)),0)</f>
        <v>0</v>
      </c>
      <c r="M78" s="54">
        <f t="shared" ref="M78:M86" si="21">I78-K78</f>
        <v>0</v>
      </c>
      <c r="O78" s="77"/>
    </row>
    <row r="79" spans="1:15" ht="12" outlineLevel="1" x14ac:dyDescent="0.25">
      <c r="A79" s="1">
        <f t="shared" ref="A79:A86" si="22">A78+1</f>
        <v>57</v>
      </c>
      <c r="B79" s="12" t="s">
        <v>34</v>
      </c>
      <c r="D79" s="76"/>
      <c r="E79" s="76"/>
      <c r="F79" s="76"/>
      <c r="G79" s="76"/>
      <c r="H79" s="76"/>
      <c r="I79" s="15">
        <f>SUM(D79:H79)</f>
        <v>0</v>
      </c>
      <c r="K79" s="54">
        <f>IFERROR(INDEX('1 Estimación Tesorería'!$D$7:$O$102,MATCH($B79,'1 Estimación Tesorería'!$B$7:$B$108,0),MATCH($C$2,'1 Estimación Tesorería'!$D$6:$O$6,0)),0)</f>
        <v>5</v>
      </c>
      <c r="M79" s="54">
        <f t="shared" si="21"/>
        <v>-5</v>
      </c>
      <c r="O79" s="77"/>
    </row>
    <row r="80" spans="1:15" ht="12" outlineLevel="1" x14ac:dyDescent="0.25">
      <c r="A80" s="1">
        <f t="shared" si="22"/>
        <v>58</v>
      </c>
      <c r="B80" s="12" t="s">
        <v>76</v>
      </c>
      <c r="D80" s="76"/>
      <c r="E80" s="76"/>
      <c r="F80" s="76"/>
      <c r="G80" s="76"/>
      <c r="H80" s="76"/>
      <c r="I80" s="15">
        <f>SUM(D80:H80)</f>
        <v>0</v>
      </c>
      <c r="K80" s="54">
        <f>IFERROR(INDEX('1 Estimación Tesorería'!$D$7:$O$102,MATCH($B80,'1 Estimación Tesorería'!$B$7:$B$108,0),MATCH($C$2,'1 Estimación Tesorería'!$D$6:$O$6,0)),0)</f>
        <v>0</v>
      </c>
      <c r="M80" s="54">
        <f t="shared" si="21"/>
        <v>0</v>
      </c>
      <c r="O80" s="77"/>
    </row>
    <row r="81" spans="1:15" ht="12" outlineLevel="1" x14ac:dyDescent="0.25">
      <c r="A81" s="1">
        <f t="shared" si="22"/>
        <v>59</v>
      </c>
      <c r="B81" s="12" t="s">
        <v>77</v>
      </c>
      <c r="D81" s="76"/>
      <c r="E81" s="76"/>
      <c r="F81" s="76"/>
      <c r="G81" s="76"/>
      <c r="H81" s="76"/>
      <c r="I81" s="15">
        <f t="shared" ref="I81:I86" si="23">SUM(D81:H81)</f>
        <v>0</v>
      </c>
      <c r="K81" s="54">
        <f>IFERROR(INDEX('1 Estimación Tesorería'!$D$7:$O$102,MATCH($B81,'1 Estimación Tesorería'!$B$7:$B$108,0),MATCH($C$2,'1 Estimación Tesorería'!$D$6:$O$6,0)),0)</f>
        <v>0</v>
      </c>
      <c r="M81" s="54">
        <f t="shared" si="21"/>
        <v>0</v>
      </c>
      <c r="O81" s="77"/>
    </row>
    <row r="82" spans="1:15" ht="12" outlineLevel="1" x14ac:dyDescent="0.25">
      <c r="A82" s="1">
        <f t="shared" si="22"/>
        <v>60</v>
      </c>
      <c r="B82" s="12" t="s">
        <v>78</v>
      </c>
      <c r="D82" s="76"/>
      <c r="E82" s="76"/>
      <c r="F82" s="76"/>
      <c r="G82" s="76"/>
      <c r="H82" s="76"/>
      <c r="I82" s="15">
        <f t="shared" si="23"/>
        <v>0</v>
      </c>
      <c r="K82" s="54">
        <f>IFERROR(INDEX('1 Estimación Tesorería'!$D$7:$O$102,MATCH($B82,'1 Estimación Tesorería'!$B$7:$B$108,0),MATCH($C$2,'1 Estimación Tesorería'!$D$6:$O$6,0)),0)</f>
        <v>0</v>
      </c>
      <c r="M82" s="54">
        <f t="shared" si="21"/>
        <v>0</v>
      </c>
      <c r="O82" s="77"/>
    </row>
    <row r="83" spans="1:15" ht="12" outlineLevel="1" x14ac:dyDescent="0.25">
      <c r="A83" s="1">
        <f t="shared" si="22"/>
        <v>61</v>
      </c>
      <c r="B83" s="12" t="s">
        <v>79</v>
      </c>
      <c r="D83" s="76"/>
      <c r="E83" s="76"/>
      <c r="F83" s="76"/>
      <c r="G83" s="76"/>
      <c r="H83" s="76"/>
      <c r="I83" s="15">
        <f t="shared" si="23"/>
        <v>0</v>
      </c>
      <c r="K83" s="54">
        <f>IFERROR(INDEX('1 Estimación Tesorería'!$D$7:$O$102,MATCH($B83,'1 Estimación Tesorería'!$B$7:$B$108,0),MATCH($C$2,'1 Estimación Tesorería'!$D$6:$O$6,0)),0)</f>
        <v>0</v>
      </c>
      <c r="M83" s="54">
        <f t="shared" si="21"/>
        <v>0</v>
      </c>
      <c r="O83" s="77"/>
    </row>
    <row r="84" spans="1:15" ht="12" outlineLevel="1" x14ac:dyDescent="0.25">
      <c r="A84" s="1">
        <f t="shared" si="22"/>
        <v>62</v>
      </c>
      <c r="B84" s="12" t="s">
        <v>65</v>
      </c>
      <c r="D84" s="76"/>
      <c r="E84" s="76"/>
      <c r="F84" s="76"/>
      <c r="G84" s="76"/>
      <c r="H84" s="76"/>
      <c r="I84" s="15">
        <f t="shared" si="23"/>
        <v>0</v>
      </c>
      <c r="K84" s="54">
        <f>IFERROR(INDEX('1 Estimación Tesorería'!$D$7:$O$102,MATCH($B84,'1 Estimación Tesorería'!$B$7:$B$108,0),MATCH($C$2,'1 Estimación Tesorería'!$D$6:$O$6,0)),0)</f>
        <v>0</v>
      </c>
      <c r="M84" s="54">
        <f t="shared" si="21"/>
        <v>0</v>
      </c>
      <c r="O84" s="77"/>
    </row>
    <row r="85" spans="1:15" ht="12" outlineLevel="1" x14ac:dyDescent="0.25">
      <c r="A85" s="1">
        <f t="shared" si="22"/>
        <v>63</v>
      </c>
      <c r="B85" s="12" t="s">
        <v>65</v>
      </c>
      <c r="D85" s="76"/>
      <c r="E85" s="76"/>
      <c r="F85" s="76"/>
      <c r="G85" s="76"/>
      <c r="H85" s="76"/>
      <c r="I85" s="15">
        <f t="shared" si="23"/>
        <v>0</v>
      </c>
      <c r="K85" s="54">
        <f>IFERROR(INDEX('1 Estimación Tesorería'!$D$7:$O$102,MATCH($B85,'1 Estimación Tesorería'!$B$7:$B$108,0),MATCH($C$2,'1 Estimación Tesorería'!$D$6:$O$6,0)),0)</f>
        <v>0</v>
      </c>
      <c r="M85" s="54">
        <f t="shared" si="21"/>
        <v>0</v>
      </c>
      <c r="O85" s="77"/>
    </row>
    <row r="86" spans="1:15" ht="12" outlineLevel="1" x14ac:dyDescent="0.25">
      <c r="A86" s="1">
        <f t="shared" si="22"/>
        <v>64</v>
      </c>
      <c r="B86" s="12" t="s">
        <v>65</v>
      </c>
      <c r="D86" s="76"/>
      <c r="E86" s="76"/>
      <c r="F86" s="76"/>
      <c r="G86" s="76"/>
      <c r="H86" s="76"/>
      <c r="I86" s="15">
        <f t="shared" si="23"/>
        <v>0</v>
      </c>
      <c r="K86" s="54">
        <f>IFERROR(INDEX('1 Estimación Tesorería'!$D$7:$O$102,MATCH($B86,'1 Estimación Tesorería'!$B$7:$B$108,0),MATCH($C$2,'1 Estimación Tesorería'!$D$6:$O$6,0)),0)</f>
        <v>0</v>
      </c>
      <c r="M86" s="54">
        <f t="shared" si="21"/>
        <v>0</v>
      </c>
      <c r="O86" s="77"/>
    </row>
    <row r="87" spans="1:15" ht="5.4" customHeight="1" outlineLevel="1" x14ac:dyDescent="0.25">
      <c r="B87" s="12"/>
      <c r="D87" s="13"/>
      <c r="E87" s="13"/>
      <c r="F87" s="13"/>
      <c r="G87" s="13"/>
      <c r="H87" s="13"/>
      <c r="I87" s="15"/>
      <c r="K87" s="54"/>
      <c r="M87" s="54"/>
      <c r="O87" s="71"/>
    </row>
    <row r="88" spans="1:15" ht="12" x14ac:dyDescent="0.25">
      <c r="B88" s="8" t="s">
        <v>74</v>
      </c>
      <c r="C88" s="16"/>
      <c r="D88" s="17">
        <f t="shared" ref="D88:H88" si="24">SUM(D78:D86)</f>
        <v>0</v>
      </c>
      <c r="E88" s="17">
        <f t="shared" si="24"/>
        <v>0</v>
      </c>
      <c r="F88" s="17">
        <f t="shared" si="24"/>
        <v>0</v>
      </c>
      <c r="G88" s="17">
        <f t="shared" si="24"/>
        <v>0</v>
      </c>
      <c r="H88" s="17">
        <f t="shared" si="24"/>
        <v>0</v>
      </c>
      <c r="I88" s="18">
        <f>SUM(I78:I86)</f>
        <v>0</v>
      </c>
      <c r="K88" s="55">
        <f>SUM(K78:K86)</f>
        <v>5</v>
      </c>
      <c r="M88" s="55">
        <f>SUM(M78:M86)</f>
        <v>-5</v>
      </c>
      <c r="O88" s="72"/>
    </row>
    <row r="89" spans="1:15" ht="5.4" customHeight="1" x14ac:dyDescent="0.25">
      <c r="B89" s="12"/>
      <c r="D89" s="13"/>
      <c r="E89" s="13"/>
      <c r="F89" s="13"/>
      <c r="G89" s="13"/>
      <c r="H89" s="13"/>
      <c r="I89" s="15"/>
      <c r="K89" s="54"/>
      <c r="M89" s="54"/>
      <c r="O89" s="71"/>
    </row>
    <row r="90" spans="1:15" ht="12" outlineLevel="1" x14ac:dyDescent="0.25">
      <c r="A90" s="1">
        <f>A86+1</f>
        <v>65</v>
      </c>
      <c r="B90" s="12" t="s">
        <v>28</v>
      </c>
      <c r="D90" s="76"/>
      <c r="E90" s="76"/>
      <c r="F90" s="76"/>
      <c r="G90" s="76"/>
      <c r="H90" s="76"/>
      <c r="I90" s="15">
        <f t="shared" ref="I90:I100" si="25">SUM(D90:H90)</f>
        <v>0</v>
      </c>
      <c r="K90" s="54">
        <f>IFERROR(INDEX('1 Estimación Tesorería'!$D$7:$O$102,MATCH($B90,'1 Estimación Tesorería'!$B$7:$B$108,0),MATCH($C$2,'1 Estimación Tesorería'!$D$6:$O$6,0)),0)</f>
        <v>0</v>
      </c>
      <c r="M90" s="54">
        <f t="shared" ref="M90:M100" si="26">I90-K90</f>
        <v>0</v>
      </c>
      <c r="O90" s="77"/>
    </row>
    <row r="91" spans="1:15" ht="12" outlineLevel="1" x14ac:dyDescent="0.25">
      <c r="A91" s="1">
        <f t="shared" ref="A91:A100" si="27">A90+1</f>
        <v>66</v>
      </c>
      <c r="B91" s="12" t="s">
        <v>36</v>
      </c>
      <c r="D91" s="76"/>
      <c r="E91" s="76"/>
      <c r="F91" s="76"/>
      <c r="G91" s="76"/>
      <c r="H91" s="76"/>
      <c r="I91" s="15">
        <f t="shared" si="25"/>
        <v>0</v>
      </c>
      <c r="K91" s="54">
        <f>IFERROR(INDEX('1 Estimación Tesorería'!$D$7:$O$102,MATCH($B91,'1 Estimación Tesorería'!$B$7:$B$108,0),MATCH($C$2,'1 Estimación Tesorería'!$D$6:$O$6,0)),0)</f>
        <v>3</v>
      </c>
      <c r="M91" s="54">
        <f t="shared" si="26"/>
        <v>-3</v>
      </c>
      <c r="O91" s="77"/>
    </row>
    <row r="92" spans="1:15" ht="12" outlineLevel="1" x14ac:dyDescent="0.25">
      <c r="A92" s="1">
        <f t="shared" si="27"/>
        <v>67</v>
      </c>
      <c r="B92" s="12" t="s">
        <v>80</v>
      </c>
      <c r="D92" s="76"/>
      <c r="E92" s="76"/>
      <c r="F92" s="76"/>
      <c r="G92" s="76"/>
      <c r="H92" s="76"/>
      <c r="I92" s="15">
        <f t="shared" si="25"/>
        <v>0</v>
      </c>
      <c r="K92" s="54">
        <f>IFERROR(INDEX('1 Estimación Tesorería'!$D$7:$O$102,MATCH($B92,'1 Estimación Tesorería'!$B$7:$B$108,0),MATCH($C$2,'1 Estimación Tesorería'!$D$6:$O$6,0)),0)</f>
        <v>0</v>
      </c>
      <c r="M92" s="54">
        <f t="shared" si="26"/>
        <v>0</v>
      </c>
      <c r="O92" s="77"/>
    </row>
    <row r="93" spans="1:15" ht="12" outlineLevel="1" x14ac:dyDescent="0.25">
      <c r="A93" s="1">
        <f t="shared" si="27"/>
        <v>68</v>
      </c>
      <c r="B93" s="12" t="s">
        <v>81</v>
      </c>
      <c r="D93" s="76"/>
      <c r="E93" s="76"/>
      <c r="F93" s="76"/>
      <c r="G93" s="76"/>
      <c r="H93" s="76"/>
      <c r="I93" s="15">
        <f t="shared" si="25"/>
        <v>0</v>
      </c>
      <c r="K93" s="54">
        <f>IFERROR(INDEX('1 Estimación Tesorería'!$D$7:$O$102,MATCH($B93,'1 Estimación Tesorería'!$B$7:$B$108,0),MATCH($C$2,'1 Estimación Tesorería'!$D$6:$O$6,0)),0)</f>
        <v>0</v>
      </c>
      <c r="M93" s="54">
        <f t="shared" si="26"/>
        <v>0</v>
      </c>
      <c r="O93" s="77"/>
    </row>
    <row r="94" spans="1:15" ht="12" outlineLevel="1" x14ac:dyDescent="0.25">
      <c r="A94" s="1">
        <f t="shared" si="27"/>
        <v>69</v>
      </c>
      <c r="B94" s="12" t="s">
        <v>82</v>
      </c>
      <c r="D94" s="76"/>
      <c r="E94" s="76"/>
      <c r="F94" s="76"/>
      <c r="G94" s="76"/>
      <c r="H94" s="76"/>
      <c r="I94" s="15">
        <f t="shared" si="25"/>
        <v>0</v>
      </c>
      <c r="K94" s="54">
        <f>IFERROR(INDEX('1 Estimación Tesorería'!$D$7:$O$102,MATCH($B94,'1 Estimación Tesorería'!$B$7:$B$108,0),MATCH($C$2,'1 Estimación Tesorería'!$D$6:$O$6,0)),0)</f>
        <v>0</v>
      </c>
      <c r="M94" s="54">
        <f t="shared" si="26"/>
        <v>0</v>
      </c>
      <c r="O94" s="77"/>
    </row>
    <row r="95" spans="1:15" ht="12" outlineLevel="1" x14ac:dyDescent="0.25">
      <c r="A95" s="1">
        <f t="shared" si="27"/>
        <v>70</v>
      </c>
      <c r="B95" s="12" t="s">
        <v>65</v>
      </c>
      <c r="D95" s="76"/>
      <c r="E95" s="76"/>
      <c r="F95" s="76"/>
      <c r="G95" s="76"/>
      <c r="H95" s="76"/>
      <c r="I95" s="15">
        <f t="shared" si="25"/>
        <v>0</v>
      </c>
      <c r="K95" s="54">
        <f>IFERROR(INDEX('1 Estimación Tesorería'!$D$7:$O$102,MATCH($B95,'1 Estimación Tesorería'!$B$7:$B$108,0),MATCH($C$2,'1 Estimación Tesorería'!$D$6:$O$6,0)),0)</f>
        <v>0</v>
      </c>
      <c r="M95" s="54">
        <f t="shared" si="26"/>
        <v>0</v>
      </c>
      <c r="O95" s="77"/>
    </row>
    <row r="96" spans="1:15" ht="12" outlineLevel="1" x14ac:dyDescent="0.25">
      <c r="A96" s="1">
        <f t="shared" si="27"/>
        <v>71</v>
      </c>
      <c r="B96" s="12" t="s">
        <v>65</v>
      </c>
      <c r="D96" s="76"/>
      <c r="E96" s="76"/>
      <c r="F96" s="76"/>
      <c r="G96" s="76"/>
      <c r="H96" s="76"/>
      <c r="I96" s="15">
        <f t="shared" si="25"/>
        <v>0</v>
      </c>
      <c r="K96" s="54">
        <f>IFERROR(INDEX('1 Estimación Tesorería'!$D$7:$O$102,MATCH($B96,'1 Estimación Tesorería'!$B$7:$B$108,0),MATCH($C$2,'1 Estimación Tesorería'!$D$6:$O$6,0)),0)</f>
        <v>0</v>
      </c>
      <c r="M96" s="54">
        <f t="shared" si="26"/>
        <v>0</v>
      </c>
      <c r="O96" s="77"/>
    </row>
    <row r="97" spans="1:15" ht="12" outlineLevel="1" x14ac:dyDescent="0.25">
      <c r="A97" s="1">
        <f t="shared" si="27"/>
        <v>72</v>
      </c>
      <c r="B97" s="12" t="s">
        <v>65</v>
      </c>
      <c r="D97" s="76"/>
      <c r="E97" s="76"/>
      <c r="F97" s="76"/>
      <c r="G97" s="76"/>
      <c r="H97" s="76"/>
      <c r="I97" s="15">
        <f t="shared" si="25"/>
        <v>0</v>
      </c>
      <c r="K97" s="54">
        <f>IFERROR(INDEX('1 Estimación Tesorería'!$D$7:$O$102,MATCH($B97,'1 Estimación Tesorería'!$B$7:$B$108,0),MATCH($C$2,'1 Estimación Tesorería'!$D$6:$O$6,0)),0)</f>
        <v>0</v>
      </c>
      <c r="M97" s="54">
        <f t="shared" si="26"/>
        <v>0</v>
      </c>
      <c r="O97" s="77"/>
    </row>
    <row r="98" spans="1:15" ht="12" outlineLevel="1" x14ac:dyDescent="0.25">
      <c r="A98" s="1">
        <f t="shared" si="27"/>
        <v>73</v>
      </c>
      <c r="B98" s="12" t="s">
        <v>65</v>
      </c>
      <c r="D98" s="76"/>
      <c r="E98" s="76"/>
      <c r="F98" s="76"/>
      <c r="G98" s="76"/>
      <c r="H98" s="76"/>
      <c r="I98" s="15">
        <f t="shared" si="25"/>
        <v>0</v>
      </c>
      <c r="K98" s="54">
        <f>IFERROR(INDEX('1 Estimación Tesorería'!$D$7:$O$102,MATCH($B98,'1 Estimación Tesorería'!$B$7:$B$108,0),MATCH($C$2,'1 Estimación Tesorería'!$D$6:$O$6,0)),0)</f>
        <v>0</v>
      </c>
      <c r="M98" s="54">
        <f t="shared" si="26"/>
        <v>0</v>
      </c>
      <c r="O98" s="77"/>
    </row>
    <row r="99" spans="1:15" ht="12" outlineLevel="1" x14ac:dyDescent="0.25">
      <c r="A99" s="1">
        <f t="shared" si="27"/>
        <v>74</v>
      </c>
      <c r="B99" s="12" t="s">
        <v>65</v>
      </c>
      <c r="D99" s="76"/>
      <c r="E99" s="76"/>
      <c r="F99" s="76"/>
      <c r="G99" s="76"/>
      <c r="H99" s="76"/>
      <c r="I99" s="15">
        <f t="shared" si="25"/>
        <v>0</v>
      </c>
      <c r="K99" s="54">
        <f>IFERROR(INDEX('1 Estimación Tesorería'!$D$7:$O$102,MATCH($B99,'1 Estimación Tesorería'!$B$7:$B$108,0),MATCH($C$2,'1 Estimación Tesorería'!$D$6:$O$6,0)),0)</f>
        <v>0</v>
      </c>
      <c r="M99" s="54">
        <f t="shared" si="26"/>
        <v>0</v>
      </c>
      <c r="O99" s="77"/>
    </row>
    <row r="100" spans="1:15" ht="12" outlineLevel="1" x14ac:dyDescent="0.25">
      <c r="A100" s="1">
        <f t="shared" si="27"/>
        <v>75</v>
      </c>
      <c r="B100" s="12" t="s">
        <v>65</v>
      </c>
      <c r="D100" s="76"/>
      <c r="E100" s="76"/>
      <c r="F100" s="76"/>
      <c r="G100" s="76"/>
      <c r="H100" s="76"/>
      <c r="I100" s="15">
        <f t="shared" si="25"/>
        <v>0</v>
      </c>
      <c r="K100" s="54">
        <f>IFERROR(INDEX('1 Estimación Tesorería'!$D$7:$O$102,MATCH($B100,'1 Estimación Tesorería'!$B$7:$B$108,0),MATCH($C$2,'1 Estimación Tesorería'!$D$6:$O$6,0)),0)</f>
        <v>0</v>
      </c>
      <c r="M100" s="54">
        <f t="shared" si="26"/>
        <v>0</v>
      </c>
      <c r="O100" s="77"/>
    </row>
    <row r="101" spans="1:15" ht="5.4" customHeight="1" outlineLevel="1" x14ac:dyDescent="0.25">
      <c r="B101" s="12"/>
      <c r="D101" s="13"/>
      <c r="E101" s="13"/>
      <c r="F101" s="13"/>
      <c r="G101" s="13"/>
      <c r="H101" s="13"/>
      <c r="I101" s="15"/>
      <c r="J101" s="44"/>
      <c r="K101" s="54"/>
      <c r="L101" s="44"/>
      <c r="M101" s="54"/>
      <c r="N101" s="44"/>
      <c r="O101" s="71"/>
    </row>
    <row r="102" spans="1:15" ht="12" x14ac:dyDescent="0.25">
      <c r="B102" s="8" t="s">
        <v>75</v>
      </c>
      <c r="C102" s="16"/>
      <c r="D102" s="17">
        <f t="shared" ref="D102:I102" si="28">SUM(D90:D100)</f>
        <v>0</v>
      </c>
      <c r="E102" s="17">
        <f t="shared" si="28"/>
        <v>0</v>
      </c>
      <c r="F102" s="17">
        <f t="shared" si="28"/>
        <v>0</v>
      </c>
      <c r="G102" s="17">
        <f t="shared" si="28"/>
        <v>0</v>
      </c>
      <c r="H102" s="17">
        <f t="shared" si="28"/>
        <v>0</v>
      </c>
      <c r="I102" s="18">
        <f t="shared" si="28"/>
        <v>0</v>
      </c>
      <c r="K102" s="55">
        <f t="shared" ref="K102:M102" si="29">SUM(K90:K100)</f>
        <v>3</v>
      </c>
      <c r="M102" s="55">
        <f t="shared" si="29"/>
        <v>-3</v>
      </c>
      <c r="O102" s="72"/>
    </row>
    <row r="103" spans="1:15" ht="6.6" customHeight="1" x14ac:dyDescent="0.2">
      <c r="B103" s="12"/>
      <c r="D103" s="13"/>
      <c r="E103" s="13"/>
      <c r="F103" s="13"/>
      <c r="G103" s="13"/>
      <c r="H103" s="13"/>
      <c r="I103" s="14"/>
      <c r="K103" s="53"/>
      <c r="M103" s="53"/>
      <c r="O103" s="70"/>
    </row>
    <row r="104" spans="1:15" ht="12" x14ac:dyDescent="0.25">
      <c r="B104" s="48" t="s">
        <v>37</v>
      </c>
      <c r="C104" s="49"/>
      <c r="D104" s="50">
        <f>D62-D76+D88-D102</f>
        <v>0</v>
      </c>
      <c r="E104" s="50">
        <f t="shared" ref="E104:I104" si="30">E62-E76+E88-E102</f>
        <v>0</v>
      </c>
      <c r="F104" s="50">
        <f t="shared" si="30"/>
        <v>0</v>
      </c>
      <c r="G104" s="50">
        <f t="shared" si="30"/>
        <v>0</v>
      </c>
      <c r="H104" s="50">
        <f t="shared" si="30"/>
        <v>0</v>
      </c>
      <c r="I104" s="51">
        <f t="shared" si="30"/>
        <v>0</v>
      </c>
      <c r="K104" s="56">
        <f t="shared" ref="K104:M104" si="31">K62-K76+K88-K102</f>
        <v>12</v>
      </c>
      <c r="M104" s="56">
        <f t="shared" si="31"/>
        <v>-12</v>
      </c>
      <c r="O104" s="73"/>
    </row>
    <row r="105" spans="1:15" ht="5.4" customHeight="1" x14ac:dyDescent="0.25">
      <c r="B105" s="12"/>
      <c r="D105" s="13"/>
      <c r="E105" s="13"/>
      <c r="F105" s="13"/>
      <c r="G105" s="13"/>
      <c r="H105" s="13"/>
      <c r="I105" s="15"/>
      <c r="K105" s="54"/>
      <c r="M105" s="54"/>
      <c r="O105" s="71"/>
    </row>
    <row r="106" spans="1:15" ht="12.6" thickBot="1" x14ac:dyDescent="0.3">
      <c r="B106" s="20" t="s">
        <v>38</v>
      </c>
      <c r="C106" s="21"/>
      <c r="D106" s="22">
        <f>D104+D53</f>
        <v>0</v>
      </c>
      <c r="E106" s="22">
        <f>E104+E53</f>
        <v>0</v>
      </c>
      <c r="F106" s="22">
        <f>F104+F53</f>
        <v>0</v>
      </c>
      <c r="G106" s="22">
        <f>G104+G53</f>
        <v>0</v>
      </c>
      <c r="H106" s="22">
        <f>H104+H53</f>
        <v>0</v>
      </c>
      <c r="I106" s="23">
        <f>SUM(D106:H106)</f>
        <v>0</v>
      </c>
      <c r="K106" s="57">
        <f>SUM(F106:J106)</f>
        <v>0</v>
      </c>
      <c r="M106" s="57">
        <f>SUM(H106:L106)</f>
        <v>0</v>
      </c>
      <c r="O106" s="74"/>
    </row>
    <row r="107" spans="1:15" ht="4.2" customHeight="1" thickTop="1" x14ac:dyDescent="0.2">
      <c r="B107" s="12"/>
      <c r="D107" s="13"/>
      <c r="E107" s="13"/>
      <c r="F107" s="13"/>
      <c r="G107" s="13"/>
      <c r="H107" s="13"/>
      <c r="I107" s="14"/>
      <c r="K107" s="53"/>
      <c r="M107" s="53"/>
      <c r="O107" s="70"/>
    </row>
    <row r="108" spans="1:15" s="2" customFormat="1" ht="12.6" thickBot="1" x14ac:dyDescent="0.3">
      <c r="B108" s="20" t="s">
        <v>39</v>
      </c>
      <c r="C108" s="24"/>
      <c r="D108" s="25">
        <f t="shared" ref="D108:I108" si="32">D106+D7</f>
        <v>0</v>
      </c>
      <c r="E108" s="25">
        <f t="shared" si="32"/>
        <v>0</v>
      </c>
      <c r="F108" s="25">
        <f t="shared" si="32"/>
        <v>0</v>
      </c>
      <c r="G108" s="25">
        <f t="shared" si="32"/>
        <v>0</v>
      </c>
      <c r="H108" s="25">
        <f t="shared" si="32"/>
        <v>0</v>
      </c>
      <c r="I108" s="26">
        <f t="shared" si="32"/>
        <v>0</v>
      </c>
      <c r="J108" s="1"/>
      <c r="K108" s="58">
        <f>K106+K7</f>
        <v>100</v>
      </c>
      <c r="L108" s="1"/>
      <c r="M108" s="58">
        <f>M106+M7</f>
        <v>-100</v>
      </c>
      <c r="N108" s="1"/>
      <c r="O108" s="75"/>
    </row>
    <row r="109" spans="1:15" ht="12.6" thickTop="1" thickBot="1" x14ac:dyDescent="0.25">
      <c r="B109" s="28"/>
    </row>
    <row r="110" spans="1:15" ht="14.25" customHeight="1" thickBot="1" x14ac:dyDescent="0.3">
      <c r="B110" s="28"/>
      <c r="C110" s="29" t="s">
        <v>87</v>
      </c>
      <c r="D110" s="30"/>
      <c r="I110" s="4"/>
      <c r="K110" s="4"/>
      <c r="M110" s="67"/>
      <c r="N110" s="67"/>
    </row>
    <row r="111" spans="1:15" ht="13.2" thickTop="1" thickBot="1" x14ac:dyDescent="0.3">
      <c r="B111" s="31" t="s">
        <v>40</v>
      </c>
      <c r="C111" s="32"/>
      <c r="D111" s="7" t="str">
        <f>D6</f>
        <v>Semana1</v>
      </c>
      <c r="E111" s="7" t="str">
        <f>E6</f>
        <v>Semana 2</v>
      </c>
      <c r="F111" s="7" t="str">
        <f>F6</f>
        <v>Semana 3</v>
      </c>
      <c r="G111" s="7" t="str">
        <f>G6</f>
        <v>Semana 4</v>
      </c>
      <c r="H111" s="7" t="str">
        <f>H6</f>
        <v>Semana 5</v>
      </c>
      <c r="I111" s="47" t="s">
        <v>41</v>
      </c>
      <c r="K111" s="59" t="s">
        <v>41</v>
      </c>
      <c r="M111" s="67"/>
      <c r="N111" s="67"/>
    </row>
    <row r="112" spans="1:15" ht="12" thickTop="1" x14ac:dyDescent="0.2">
      <c r="B112" s="33"/>
      <c r="C112" s="34"/>
      <c r="D112" s="78"/>
      <c r="E112" s="78"/>
      <c r="F112" s="78"/>
      <c r="G112" s="78"/>
      <c r="H112" s="78"/>
      <c r="I112" s="36"/>
      <c r="K112" s="60"/>
      <c r="M112" s="67"/>
      <c r="N112" s="67"/>
    </row>
    <row r="113" spans="2:15" x14ac:dyDescent="0.2">
      <c r="B113" s="33"/>
      <c r="C113" s="34"/>
      <c r="D113" s="78"/>
      <c r="E113" s="78"/>
      <c r="F113" s="78"/>
      <c r="G113" s="78"/>
      <c r="H113" s="78"/>
      <c r="I113" s="36"/>
      <c r="K113" s="60"/>
      <c r="M113" s="67"/>
      <c r="N113" s="67"/>
    </row>
    <row r="114" spans="2:15" x14ac:dyDescent="0.2">
      <c r="B114" s="33"/>
      <c r="C114" s="34"/>
      <c r="D114" s="78"/>
      <c r="E114" s="78"/>
      <c r="F114" s="78"/>
      <c r="G114" s="78"/>
      <c r="H114" s="78"/>
      <c r="I114" s="36"/>
      <c r="K114" s="60"/>
      <c r="M114" s="67"/>
      <c r="N114" s="67"/>
    </row>
    <row r="115" spans="2:15" x14ac:dyDescent="0.2">
      <c r="B115" s="33"/>
      <c r="C115" s="34"/>
      <c r="D115" s="78"/>
      <c r="E115" s="78"/>
      <c r="F115" s="78"/>
      <c r="G115" s="78"/>
      <c r="H115" s="78"/>
      <c r="I115" s="36"/>
      <c r="K115" s="60"/>
      <c r="M115" s="67"/>
      <c r="N115" s="67"/>
    </row>
    <row r="116" spans="2:15" x14ac:dyDescent="0.2">
      <c r="B116" s="33"/>
      <c r="C116" s="35"/>
      <c r="D116" s="78"/>
      <c r="E116" s="78"/>
      <c r="F116" s="78"/>
      <c r="G116" s="78"/>
      <c r="H116" s="78"/>
      <c r="I116" s="36"/>
      <c r="K116" s="60"/>
      <c r="M116" s="67"/>
      <c r="N116" s="67"/>
    </row>
    <row r="117" spans="2:15" x14ac:dyDescent="0.2">
      <c r="B117" s="33"/>
      <c r="C117" s="34"/>
      <c r="D117" s="78"/>
      <c r="E117" s="78"/>
      <c r="F117" s="78"/>
      <c r="G117" s="78"/>
      <c r="H117" s="78"/>
      <c r="I117" s="36"/>
      <c r="K117" s="60"/>
      <c r="M117" s="67"/>
      <c r="N117" s="67"/>
    </row>
    <row r="118" spans="2:15" x14ac:dyDescent="0.2">
      <c r="B118" s="33"/>
      <c r="C118" s="34"/>
      <c r="D118" s="78"/>
      <c r="E118" s="78"/>
      <c r="F118" s="78"/>
      <c r="G118" s="78"/>
      <c r="H118" s="78"/>
      <c r="I118" s="36"/>
      <c r="K118" s="60"/>
      <c r="M118" s="67"/>
      <c r="N118" s="67"/>
    </row>
    <row r="119" spans="2:15" x14ac:dyDescent="0.2">
      <c r="B119" s="33"/>
      <c r="C119" s="34"/>
      <c r="D119" s="78"/>
      <c r="E119" s="78"/>
      <c r="F119" s="78"/>
      <c r="G119" s="78"/>
      <c r="H119" s="78"/>
      <c r="I119" s="37"/>
      <c r="K119" s="61"/>
      <c r="M119" s="67"/>
      <c r="N119" s="67"/>
    </row>
    <row r="120" spans="2:15" x14ac:dyDescent="0.2">
      <c r="B120" s="33"/>
      <c r="C120" s="34"/>
      <c r="D120" s="78"/>
      <c r="E120" s="78"/>
      <c r="F120" s="78"/>
      <c r="G120" s="78"/>
      <c r="H120" s="78"/>
      <c r="I120" s="37"/>
      <c r="K120" s="61"/>
      <c r="M120" s="67"/>
      <c r="N120" s="67"/>
    </row>
    <row r="121" spans="2:15" x14ac:dyDescent="0.2">
      <c r="B121" s="33"/>
      <c r="C121" s="34"/>
      <c r="D121" s="78"/>
      <c r="E121" s="78"/>
      <c r="F121" s="78"/>
      <c r="G121" s="78"/>
      <c r="H121" s="78"/>
      <c r="I121" s="37"/>
      <c r="K121" s="61"/>
      <c r="M121" s="67"/>
      <c r="N121" s="67"/>
    </row>
    <row r="122" spans="2:15" x14ac:dyDescent="0.2">
      <c r="B122" s="33"/>
      <c r="C122" s="34"/>
      <c r="D122" s="78"/>
      <c r="E122" s="78"/>
      <c r="F122" s="78"/>
      <c r="G122" s="78"/>
      <c r="H122" s="78"/>
      <c r="I122" s="37"/>
      <c r="K122" s="61"/>
      <c r="M122" s="67"/>
      <c r="N122" s="67"/>
    </row>
    <row r="123" spans="2:15" x14ac:dyDescent="0.2">
      <c r="B123" s="33"/>
      <c r="C123" s="34"/>
      <c r="D123" s="78"/>
      <c r="E123" s="78"/>
      <c r="F123" s="78"/>
      <c r="G123" s="78"/>
      <c r="H123" s="78"/>
      <c r="I123" s="37"/>
      <c r="K123" s="61"/>
      <c r="M123" s="67"/>
      <c r="N123" s="67"/>
    </row>
    <row r="124" spans="2:15" hidden="1" x14ac:dyDescent="0.2">
      <c r="B124" s="33"/>
      <c r="C124" s="34"/>
      <c r="D124" s="38"/>
      <c r="E124" s="38"/>
      <c r="F124" s="38"/>
      <c r="G124" s="38"/>
      <c r="H124" s="38"/>
      <c r="I124" s="37"/>
      <c r="K124" s="61"/>
      <c r="M124" s="67"/>
      <c r="N124" s="67"/>
    </row>
    <row r="125" spans="2:15" hidden="1" x14ac:dyDescent="0.2">
      <c r="B125" s="33"/>
      <c r="C125" s="34"/>
      <c r="D125" s="38"/>
      <c r="E125" s="38"/>
      <c r="F125" s="38"/>
      <c r="G125" s="38"/>
      <c r="H125" s="38"/>
      <c r="I125" s="37"/>
      <c r="K125" s="61"/>
      <c r="M125" s="67"/>
      <c r="N125" s="67"/>
    </row>
    <row r="126" spans="2:15" hidden="1" x14ac:dyDescent="0.2">
      <c r="B126" s="33"/>
      <c r="C126" s="34"/>
      <c r="D126" s="38"/>
      <c r="E126" s="38"/>
      <c r="F126" s="38"/>
      <c r="G126" s="38"/>
      <c r="H126" s="38"/>
      <c r="I126" s="37"/>
      <c r="K126" s="61"/>
      <c r="M126" s="67"/>
      <c r="N126" s="67"/>
    </row>
    <row r="127" spans="2:15" ht="12.6" thickBot="1" x14ac:dyDescent="0.3">
      <c r="B127" s="39" t="s">
        <v>42</v>
      </c>
      <c r="C127" s="40"/>
      <c r="D127" s="41">
        <f t="shared" ref="D127:H127" si="33">SUM(D112:D126)</f>
        <v>0</v>
      </c>
      <c r="E127" s="41">
        <f t="shared" si="33"/>
        <v>0</v>
      </c>
      <c r="F127" s="41">
        <f t="shared" si="33"/>
        <v>0</v>
      </c>
      <c r="G127" s="41">
        <f t="shared" si="33"/>
        <v>0</v>
      </c>
      <c r="H127" s="41">
        <f t="shared" si="33"/>
        <v>0</v>
      </c>
      <c r="I127" s="42"/>
      <c r="K127" s="62"/>
      <c r="M127" s="67"/>
      <c r="N127" s="67"/>
    </row>
    <row r="128" spans="2:15" s="44" customFormat="1" x14ac:dyDescent="0.2">
      <c r="B128" s="43" t="s">
        <v>43</v>
      </c>
      <c r="D128" s="45">
        <f t="shared" ref="D128:H128" si="34">D127-D108</f>
        <v>0</v>
      </c>
      <c r="E128" s="45">
        <f t="shared" si="34"/>
        <v>0</v>
      </c>
      <c r="F128" s="45">
        <f t="shared" si="34"/>
        <v>0</v>
      </c>
      <c r="G128" s="45">
        <f t="shared" si="34"/>
        <v>0</v>
      </c>
      <c r="H128" s="45">
        <f t="shared" si="34"/>
        <v>0</v>
      </c>
      <c r="I128" s="45"/>
      <c r="J128" s="1"/>
      <c r="L128" s="1"/>
      <c r="M128" s="67"/>
      <c r="N128" s="67"/>
      <c r="O128" s="67"/>
    </row>
    <row r="129" spans="2:8" x14ac:dyDescent="0.2">
      <c r="B129" s="28"/>
      <c r="D129" s="19"/>
      <c r="E129" s="19"/>
      <c r="F129" s="19"/>
      <c r="G129" s="19"/>
      <c r="H129" s="19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E56B14-4FFD-46C7-B3E1-FB7B397CE06E}">
          <x14:formula1>
            <xm:f>'1 Estimación Tesorería'!$D$6:$O$6</xm:f>
          </x14:formula1>
          <xm:sqref>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 Estimación Tesorería</vt:lpstr>
      <vt:lpstr>2 Tesorería Real del 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Serrano Fernández</dc:creator>
  <cp:lastModifiedBy>César Serrano Fernández</cp:lastModifiedBy>
  <dcterms:created xsi:type="dcterms:W3CDTF">2020-06-18T12:33:41Z</dcterms:created>
  <dcterms:modified xsi:type="dcterms:W3CDTF">2020-06-18T17:46:32Z</dcterms:modified>
</cp:coreProperties>
</file>